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D:\Users\a436681\Documents\00Dati\Global O&amp;M NCS\Gare\Pali cemento Latam\"/>
    </mc:Choice>
  </mc:AlternateContent>
  <bookViews>
    <workbookView xWindow="480" yWindow="330" windowWidth="19440" windowHeight="7710" tabRatio="908" firstSheet="9" activeTab="15"/>
  </bookViews>
  <sheets>
    <sheet name="6770686 Brazil" sheetId="30" r:id="rId1"/>
    <sheet name="6770703 Brazil" sheetId="31" r:id="rId2"/>
    <sheet name="6770699 Brazil" sheetId="32" r:id="rId3"/>
    <sheet name="6770709 Brazil" sheetId="33" r:id="rId4"/>
    <sheet name="4612613 Chile" sheetId="8" r:id="rId5"/>
    <sheet name="6751776 Chile" sheetId="9" r:id="rId6"/>
    <sheet name="6751778 Chile" sheetId="11" r:id="rId7"/>
    <sheet name="6751779 Chile" sheetId="12" r:id="rId8"/>
    <sheet name="6756424 Peru" sheetId="13" r:id="rId9"/>
    <sheet name="6756425 Peru" sheetId="14" r:id="rId10"/>
    <sheet name="6756426 Peru" sheetId="16" r:id="rId11"/>
    <sheet name="6785152 Peru" sheetId="17" r:id="rId12"/>
    <sheet name="6785153 Peru" sheetId="18" r:id="rId13"/>
    <sheet name="6762448 Colombia" sheetId="19" r:id="rId14"/>
    <sheet name="6762449 Colombia" sheetId="20" r:id="rId15"/>
    <sheet name="6762450 Colombia" sheetId="21" r:id="rId16"/>
    <sheet name="6762451 Colombia" sheetId="24" r:id="rId17"/>
    <sheet name="6762452 Colombia" sheetId="25" r:id="rId18"/>
    <sheet name="6762453 Colombia" sheetId="26" r:id="rId19"/>
    <sheet name="6762454 Colombia" sheetId="23" r:id="rId20"/>
    <sheet name="6762457 Colombia" sheetId="22" r:id="rId21"/>
    <sheet name="6762458 Colombia" sheetId="27" r:id="rId22"/>
    <sheet name="6762464 Colombia" sheetId="28" r:id="rId23"/>
    <sheet name="6762467 Colombia" sheetId="29" r:id="rId24"/>
    <sheet name="endesa" sheetId="2" state="hidden" r:id="rId25"/>
    <sheet name="enel" sheetId="3" state="hidden" r:id="rId26"/>
    <sheet name="latam" sheetId="4" state="hidden" r:id="rId27"/>
    <sheet name="Hoja5" sheetId="5" state="hidden" r:id="rId28"/>
  </sheets>
  <externalReferences>
    <externalReference r:id="rId29"/>
  </externalReferences>
  <definedNames>
    <definedName name="_xlnm._FilterDatabase" localSheetId="24" hidden="1">endesa!$A$2:$P$22</definedName>
    <definedName name="_xlnm._FilterDatabase" localSheetId="25" hidden="1">enel!$A$2:$N$21</definedName>
    <definedName name="_xlnm._FilterDatabase" localSheetId="26" hidden="1">latam!$A$2:$N$24</definedName>
  </definedNames>
  <calcPr calcId="152511"/>
</workbook>
</file>

<file path=xl/calcChain.xml><?xml version="1.0" encoding="utf-8"?>
<calcChain xmlns="http://schemas.openxmlformats.org/spreadsheetml/2006/main">
  <c r="B28" i="33" l="1"/>
  <c r="B28" i="32"/>
  <c r="B28" i="31"/>
  <c r="B28" i="30"/>
  <c r="B21" i="29"/>
  <c r="B21" i="28"/>
  <c r="B21" i="27"/>
  <c r="B19" i="27"/>
  <c r="B21" i="26"/>
  <c r="B19" i="26"/>
  <c r="B21" i="25"/>
  <c r="B19" i="25"/>
  <c r="B21" i="24"/>
  <c r="B19" i="24"/>
  <c r="B21" i="20"/>
  <c r="B21" i="21"/>
  <c r="B19" i="23"/>
  <c r="B19" i="22"/>
  <c r="B19" i="21"/>
  <c r="B19" i="20"/>
  <c r="B19" i="19"/>
  <c r="B19" i="18"/>
  <c r="B19" i="17"/>
  <c r="B19" i="16"/>
  <c r="B19" i="14"/>
  <c r="B19" i="13"/>
  <c r="B19" i="12"/>
  <c r="B19" i="11"/>
  <c r="B19" i="9"/>
  <c r="B19" i="8"/>
  <c r="C22" i="2"/>
  <c r="C21" i="2"/>
  <c r="C20" i="2"/>
  <c r="C19" i="2"/>
  <c r="C18" i="2"/>
  <c r="C17" i="2"/>
  <c r="C16" i="2"/>
  <c r="C15" i="2"/>
  <c r="C14" i="2"/>
  <c r="C13" i="2"/>
  <c r="C12" i="2"/>
  <c r="C11" i="2"/>
  <c r="C10" i="2"/>
  <c r="C9" i="2"/>
  <c r="C8" i="2"/>
  <c r="C7" i="2"/>
  <c r="C6" i="2"/>
  <c r="C5" i="2"/>
  <c r="C4" i="2"/>
  <c r="O11" i="4"/>
  <c r="O10" i="4"/>
  <c r="O9" i="4"/>
  <c r="O19" i="4"/>
  <c r="O18" i="4"/>
  <c r="O17" i="4"/>
  <c r="O16" i="4"/>
  <c r="O14" i="4"/>
  <c r="O13" i="4"/>
  <c r="O12" i="4"/>
  <c r="O8" i="4"/>
  <c r="O7" i="4"/>
  <c r="O5" i="4"/>
  <c r="R21" i="3"/>
  <c r="U21" i="3"/>
  <c r="T21" i="3"/>
  <c r="P21" i="3"/>
  <c r="U20" i="3"/>
  <c r="T20" i="3"/>
  <c r="R20" i="3"/>
  <c r="P20" i="3"/>
  <c r="R19" i="3"/>
  <c r="U19" i="3"/>
  <c r="T19" i="3"/>
  <c r="V19" i="3"/>
  <c r="P19" i="3"/>
  <c r="R18" i="3"/>
  <c r="U18" i="3"/>
  <c r="T18" i="3"/>
  <c r="P18" i="3"/>
  <c r="R17" i="3"/>
  <c r="U17" i="3"/>
  <c r="T17" i="3"/>
  <c r="V17" i="3"/>
  <c r="P17" i="3"/>
  <c r="R16" i="3"/>
  <c r="U16" i="3"/>
  <c r="T16" i="3"/>
  <c r="P16" i="3"/>
  <c r="O16" i="3"/>
  <c r="R15" i="3"/>
  <c r="U15" i="3"/>
  <c r="T15" i="3"/>
  <c r="P15" i="3"/>
  <c r="O15" i="3"/>
  <c r="R14" i="3"/>
  <c r="U14" i="3"/>
  <c r="T14" i="3"/>
  <c r="P14" i="3"/>
  <c r="O14" i="3"/>
  <c r="R13" i="3"/>
  <c r="U13" i="3"/>
  <c r="T13" i="3"/>
  <c r="P13" i="3"/>
  <c r="O13" i="3"/>
  <c r="R12" i="3"/>
  <c r="U12" i="3"/>
  <c r="T12" i="3"/>
  <c r="P12" i="3"/>
  <c r="R11" i="3"/>
  <c r="U11" i="3"/>
  <c r="T11" i="3"/>
  <c r="P11" i="3"/>
  <c r="O11" i="3"/>
  <c r="R10" i="3"/>
  <c r="U10" i="3"/>
  <c r="T10" i="3"/>
  <c r="P10" i="3"/>
  <c r="O10" i="3"/>
  <c r="R9" i="3"/>
  <c r="U9" i="3"/>
  <c r="T9" i="3"/>
  <c r="P9" i="3"/>
  <c r="O9" i="3"/>
  <c r="R8" i="3"/>
  <c r="U8" i="3"/>
  <c r="T8" i="3"/>
  <c r="P8" i="3"/>
  <c r="O8" i="3"/>
  <c r="R7" i="3"/>
  <c r="U7" i="3"/>
  <c r="T7" i="3"/>
  <c r="P7" i="3"/>
  <c r="O7" i="3"/>
  <c r="R6" i="3"/>
  <c r="U6" i="3"/>
  <c r="T6" i="3"/>
  <c r="P6" i="3"/>
  <c r="R5" i="3"/>
  <c r="U5" i="3"/>
  <c r="T5" i="3"/>
  <c r="V5" i="3"/>
  <c r="P5" i="3"/>
  <c r="O5" i="3"/>
  <c r="R4" i="3"/>
  <c r="U4" i="3"/>
  <c r="T4" i="3"/>
  <c r="V4" i="3"/>
  <c r="P4" i="3"/>
  <c r="V22" i="2"/>
  <c r="R22" i="2"/>
  <c r="T22" i="2"/>
  <c r="V21" i="2"/>
  <c r="R21" i="2"/>
  <c r="Q21" i="2"/>
  <c r="V20" i="2"/>
  <c r="R20" i="2"/>
  <c r="T20" i="2"/>
  <c r="V19" i="2"/>
  <c r="R19" i="2"/>
  <c r="T19" i="2"/>
  <c r="V18" i="2"/>
  <c r="R18" i="2"/>
  <c r="Q18" i="2"/>
  <c r="P18" i="2"/>
  <c r="V17" i="2"/>
  <c r="R17" i="2"/>
  <c r="Q17" i="2"/>
  <c r="P17" i="2"/>
  <c r="V16" i="2"/>
  <c r="R16" i="2"/>
  <c r="Q16" i="2"/>
  <c r="V15" i="2"/>
  <c r="R15" i="2"/>
  <c r="T15" i="2"/>
  <c r="V14" i="2"/>
  <c r="R14" i="2"/>
  <c r="T14" i="2"/>
  <c r="V13" i="2"/>
  <c r="R13" i="2"/>
  <c r="T13" i="2"/>
  <c r="V12" i="2"/>
  <c r="R12" i="2"/>
  <c r="T12" i="2"/>
  <c r="P12" i="2"/>
  <c r="V11" i="2"/>
  <c r="R11" i="2"/>
  <c r="Q11" i="2"/>
  <c r="P11" i="2"/>
  <c r="V10" i="2"/>
  <c r="R10" i="2"/>
  <c r="Q10" i="2"/>
  <c r="P10" i="2"/>
  <c r="V9" i="2"/>
  <c r="R9" i="2"/>
  <c r="Q9" i="2"/>
  <c r="P9" i="2"/>
  <c r="V8" i="2"/>
  <c r="R8" i="2"/>
  <c r="Q8" i="2"/>
  <c r="V7" i="2"/>
  <c r="R7" i="2"/>
  <c r="Q7" i="2"/>
  <c r="P7" i="2"/>
  <c r="V6" i="2"/>
  <c r="R6" i="2"/>
  <c r="Q6" i="2"/>
  <c r="V5" i="2"/>
  <c r="R5" i="2"/>
  <c r="T5" i="2"/>
  <c r="P5" i="2"/>
  <c r="V4" i="2"/>
  <c r="R4" i="2"/>
  <c r="T4" i="2"/>
  <c r="T6" i="2"/>
  <c r="Q13" i="2"/>
  <c r="V8" i="3"/>
  <c r="Q12" i="2"/>
  <c r="Q15" i="2"/>
  <c r="Q19" i="2"/>
  <c r="T7" i="2"/>
  <c r="V9" i="3"/>
  <c r="V18" i="3"/>
  <c r="V7" i="3"/>
  <c r="V11" i="3"/>
  <c r="V6" i="3"/>
  <c r="V10" i="3"/>
  <c r="V13" i="3"/>
  <c r="V12" i="3"/>
  <c r="V16" i="3"/>
  <c r="V21" i="3"/>
  <c r="V15" i="3"/>
  <c r="V2" i="3"/>
  <c r="T21" i="2"/>
  <c r="Q22" i="2"/>
  <c r="V14" i="3"/>
  <c r="V20" i="3"/>
  <c r="Q4" i="2"/>
  <c r="Q5" i="2"/>
  <c r="T8" i="2"/>
  <c r="T9" i="2"/>
  <c r="T10" i="2"/>
  <c r="T11" i="2"/>
  <c r="Q14" i="2"/>
  <c r="T16" i="2"/>
  <c r="T17" i="2"/>
  <c r="T18" i="2"/>
  <c r="Q20" i="2"/>
  <c r="S1" i="2"/>
  <c r="U7" i="2"/>
  <c r="X7" i="2"/>
  <c r="Y7" i="2"/>
  <c r="W9" i="3"/>
  <c r="X9" i="3"/>
  <c r="W4" i="3"/>
  <c r="X4" i="3"/>
  <c r="W15" i="3"/>
  <c r="X15" i="3"/>
  <c r="W21" i="3"/>
  <c r="X21" i="3"/>
  <c r="W17" i="3"/>
  <c r="X17" i="3"/>
  <c r="W13" i="3"/>
  <c r="X13" i="3"/>
  <c r="W14" i="3"/>
  <c r="X14" i="3"/>
  <c r="W11" i="3"/>
  <c r="X11" i="3"/>
  <c r="W7" i="3"/>
  <c r="X7" i="3"/>
  <c r="W8" i="3"/>
  <c r="X8" i="3"/>
  <c r="W12" i="3"/>
  <c r="X12" i="3"/>
  <c r="W5" i="3"/>
  <c r="X5" i="3"/>
  <c r="W10" i="3"/>
  <c r="X10" i="3"/>
  <c r="W19" i="3"/>
  <c r="X19" i="3"/>
  <c r="W16" i="3"/>
  <c r="X16" i="3"/>
  <c r="W18" i="3"/>
  <c r="X18" i="3"/>
  <c r="W20" i="3"/>
  <c r="X20" i="3"/>
  <c r="W6" i="3"/>
  <c r="X6" i="3"/>
  <c r="U4" i="2"/>
  <c r="X4" i="2"/>
  <c r="Y4" i="2"/>
  <c r="U9" i="2"/>
  <c r="X9" i="2"/>
  <c r="Y9" i="2"/>
  <c r="U15" i="2"/>
  <c r="X15" i="2"/>
  <c r="Y15" i="2"/>
  <c r="U17" i="2"/>
  <c r="X17" i="2"/>
  <c r="Y17" i="2"/>
  <c r="U19" i="2"/>
  <c r="X19" i="2"/>
  <c r="Y19" i="2"/>
  <c r="U8" i="2"/>
  <c r="X8" i="2"/>
  <c r="Y8" i="2"/>
  <c r="U6" i="2"/>
  <c r="X6" i="2"/>
  <c r="Y6" i="2"/>
  <c r="U18" i="2"/>
  <c r="X18" i="2"/>
  <c r="Y18" i="2"/>
  <c r="U12" i="2"/>
  <c r="X12" i="2"/>
  <c r="Y12" i="2"/>
  <c r="U13" i="2"/>
  <c r="X13" i="2"/>
  <c r="Y13" i="2"/>
  <c r="U20" i="2"/>
  <c r="X20" i="2"/>
  <c r="Y20" i="2"/>
  <c r="U16" i="2"/>
  <c r="X16" i="2"/>
  <c r="Y16" i="2"/>
  <c r="U22" i="2"/>
  <c r="X22" i="2"/>
  <c r="Y22" i="2"/>
  <c r="U5" i="2"/>
  <c r="X5" i="2"/>
  <c r="Y5" i="2"/>
  <c r="U11" i="2"/>
  <c r="X11" i="2"/>
  <c r="Y11" i="2"/>
  <c r="U21" i="2"/>
  <c r="X21" i="2"/>
  <c r="Y21" i="2"/>
  <c r="U14" i="2"/>
  <c r="X14" i="2"/>
  <c r="Y14" i="2"/>
  <c r="U10" i="2"/>
  <c r="X10" i="2"/>
  <c r="Y10" i="2"/>
</calcChain>
</file>

<file path=xl/sharedStrings.xml><?xml version="1.0" encoding="utf-8"?>
<sst xmlns="http://schemas.openxmlformats.org/spreadsheetml/2006/main" count="1376" uniqueCount="290">
  <si>
    <t>GS Type Code</t>
  </si>
  <si>
    <t>Utilización</t>
  </si>
  <si>
    <t>Altura (m)</t>
  </si>
  <si>
    <t>Descripción</t>
  </si>
  <si>
    <t>Masa (Kg)</t>
  </si>
  <si>
    <t>Esfuerzo principal</t>
  </si>
  <si>
    <t>Estimación consumo anual (unidades)</t>
  </si>
  <si>
    <t>Precio medio (€)</t>
  </si>
  <si>
    <t>Esfuerzo (daN)</t>
  </si>
  <si>
    <t>Coef. Seguridad</t>
  </si>
  <si>
    <t>BT</t>
  </si>
  <si>
    <t>MT</t>
  </si>
  <si>
    <t>POSTES DE HORMIGÓN ARMADO VIBRADO (HV) (ENDESA)</t>
  </si>
  <si>
    <t>Precio Italia</t>
  </si>
  <si>
    <t>Precio Hormigon</t>
  </si>
  <si>
    <t>Resumen</t>
  </si>
  <si>
    <t>Código</t>
  </si>
  <si>
    <t>Esfuerzo secundario</t>
  </si>
  <si>
    <t>Momento de rotura a torsión (daN x m)</t>
  </si>
  <si>
    <t>Masa  (kg)</t>
  </si>
  <si>
    <t>Medidas cogolla (mm x mm)</t>
  </si>
  <si>
    <t>Precio medio en península (€)</t>
  </si>
  <si>
    <t>Estimación consumo anual (modificado)</t>
  </si>
  <si>
    <t>Volumen Hormigón</t>
  </si>
  <si>
    <t>Peso Hormigon</t>
  </si>
  <si>
    <t>Peso Fe</t>
  </si>
  <si>
    <t>Peso Total</t>
  </si>
  <si>
    <t>Valor concreto</t>
  </si>
  <si>
    <t>Valor Fe</t>
  </si>
  <si>
    <t>Precio</t>
  </si>
  <si>
    <t>Diferencia</t>
  </si>
  <si>
    <t>filtro</t>
  </si>
  <si>
    <t xml:space="preserve">Esfuerzo (daN) </t>
  </si>
  <si>
    <t>m3</t>
  </si>
  <si>
    <t>kg</t>
  </si>
  <si>
    <t>Lista</t>
  </si>
  <si>
    <t xml:space="preserve">POSTE HORMIGON HV250R9 ETU-6703B            </t>
  </si>
  <si>
    <t>MT / BT</t>
  </si>
  <si>
    <t>110 x 145</t>
  </si>
  <si>
    <t>endesa</t>
  </si>
  <si>
    <t xml:space="preserve">POSTE HORMIGÓN HV400R9 ETU-6703B             </t>
  </si>
  <si>
    <t>140 x 200</t>
  </si>
  <si>
    <t xml:space="preserve">POSTE HORMIGON HV630R9 ETU-6703B             </t>
  </si>
  <si>
    <t xml:space="preserve">POSTE HORMIGON HV800R9 ETU-6703B             </t>
  </si>
  <si>
    <t xml:space="preserve">POSTE HORMIGON HV1000R9 ETU-6703B           </t>
  </si>
  <si>
    <t>170 x 255</t>
  </si>
  <si>
    <t xml:space="preserve">POSTE HORMIGON HV400R11 ETU-6703B           </t>
  </si>
  <si>
    <t xml:space="preserve">POSTE HORMIGON HV630R11 ETU-6703B            </t>
  </si>
  <si>
    <t xml:space="preserve">POSTE HORMIGON HV800R11 ETU-6703B           </t>
  </si>
  <si>
    <t xml:space="preserve">POSTE HORMIGON HV1000R11 ETU-6703B          </t>
  </si>
  <si>
    <t xml:space="preserve">POSTE HORMIGON HV1600R11 ETU-6703B       </t>
  </si>
  <si>
    <t xml:space="preserve">POSTE HORMIGON HV400R13 ETU-6703B         </t>
  </si>
  <si>
    <t xml:space="preserve">POSTE HORMIGON HV630R13 ETU-6703B            </t>
  </si>
  <si>
    <t xml:space="preserve">POSTE HORMIGON HV800R13 ETU-6703B            </t>
  </si>
  <si>
    <t xml:space="preserve">POSTE HORMIGON HV1000R13 ETU-6703B        </t>
  </si>
  <si>
    <t xml:space="preserve">POSTE HORMIGON HV1600R13 ETU-6703B          </t>
  </si>
  <si>
    <t xml:space="preserve">POSTE HORMIGON HV250R11 ETU-6703B          </t>
  </si>
  <si>
    <t xml:space="preserve">POSTE HORMIGON HV250R13 ETU-6703B          </t>
  </si>
  <si>
    <t xml:space="preserve">POSTE HORMIGÓN HV800R15 ETU-6703B           </t>
  </si>
  <si>
    <t xml:space="preserve">POSTE HORMIGÓN HV1000R15 ETU-6703B         </t>
  </si>
  <si>
    <t>Conicidad cara estrecha = 13 ± 2 mm/m</t>
  </si>
  <si>
    <t>Conicidad cara ancha = 21 ± 2 mm/m</t>
  </si>
  <si>
    <t>Recubrimiento mínimo concreto 15 mm y 20 mm</t>
  </si>
  <si>
    <t>Los precios en las islas soportan un significativo impacto del coste de transporte.    "Incremento medio sobre coste medio en península"</t>
  </si>
  <si>
    <t>Baleares</t>
  </si>
  <si>
    <t>Canarias</t>
  </si>
  <si>
    <t>Los precios en la Península dependen de la zona georáfica de destino, por lo que los precios indicados son valores medios de los resultados obtenidos en la última licitación para los diversos territorios.</t>
  </si>
  <si>
    <t>POSTES DE HORMIGÓN ARMADO CENTRIFUGADO (CAC) - ENEL</t>
  </si>
  <si>
    <t>Precio KG Acero</t>
  </si>
  <si>
    <t>Medidas cima / base (mm x mm)</t>
  </si>
  <si>
    <t>enel</t>
  </si>
  <si>
    <t xml:space="preserve"> PALO CAC -  10 / A / 12 UE</t>
  </si>
  <si>
    <t>120 / 270</t>
  </si>
  <si>
    <t xml:space="preserve"> PALO CAC -  10 / B / 14 UE</t>
  </si>
  <si>
    <t>140 / 290</t>
  </si>
  <si>
    <t xml:space="preserve"> PALO CAC -  10 / C / 18 UE</t>
  </si>
  <si>
    <t>180 / 330</t>
  </si>
  <si>
    <t xml:space="preserve"> PALO CAC -  10 / D / 20 UE</t>
  </si>
  <si>
    <t>200 / 350</t>
  </si>
  <si>
    <t xml:space="preserve"> PALO CAC -  10 / E / 24 UE</t>
  </si>
  <si>
    <t>240 / 390</t>
  </si>
  <si>
    <t xml:space="preserve"> PALO CAC -  10 / F / 27 UE</t>
  </si>
  <si>
    <t>270 / 420</t>
  </si>
  <si>
    <t xml:space="preserve"> PALO CAC -  10 / G / 31 UE</t>
  </si>
  <si>
    <t>310 / 460</t>
  </si>
  <si>
    <t xml:space="preserve"> PALO CAC -  12 / B / 14 UE</t>
  </si>
  <si>
    <t>140 / 320</t>
  </si>
  <si>
    <t xml:space="preserve"> PALO CAC -  12 / C / 18 UE</t>
  </si>
  <si>
    <t>BT/MT</t>
  </si>
  <si>
    <t>180 / 360</t>
  </si>
  <si>
    <t xml:space="preserve"> PALO CAC -  12 / D / 20 UE</t>
  </si>
  <si>
    <t>200 / 380</t>
  </si>
  <si>
    <t xml:space="preserve"> PALO CAC -  12 / E / 24 UE</t>
  </si>
  <si>
    <t>240 / 420</t>
  </si>
  <si>
    <t xml:space="preserve"> PALO CAC -  12 / F / 27 UE</t>
  </si>
  <si>
    <t>270 / 450</t>
  </si>
  <si>
    <t xml:space="preserve"> PALO CAC -  12 / G / 31 UE</t>
  </si>
  <si>
    <t>310 / 490</t>
  </si>
  <si>
    <t xml:space="preserve"> PALO CAC -  12 / H / 32 UE</t>
  </si>
  <si>
    <t>320 / 500</t>
  </si>
  <si>
    <t xml:space="preserve"> PALO CAC -  14 / D / 20 UE</t>
  </si>
  <si>
    <t>200 / 410</t>
  </si>
  <si>
    <t xml:space="preserve"> PALO CAC -  14 / E / 24 UE</t>
  </si>
  <si>
    <t>240 / 450</t>
  </si>
  <si>
    <t xml:space="preserve"> PALO CAC -  14 / F / 27 UE</t>
  </si>
  <si>
    <t>270 / 480</t>
  </si>
  <si>
    <t xml:space="preserve"> PALO CAC -  14 / G / 31 UE</t>
  </si>
  <si>
    <t>310 / 520</t>
  </si>
  <si>
    <t>Resistencia concreto &gt; 540 daN/cm²</t>
  </si>
  <si>
    <t>Recubrimiento de concreto &gt;= 15 mm</t>
  </si>
  <si>
    <t>POSTES DE HORMIGÓN ARMADO VIBRADO - LATAM</t>
  </si>
  <si>
    <t>Masa  (kg) (**)</t>
  </si>
  <si>
    <t>Precio medio  (€)</t>
  </si>
  <si>
    <t>Peso</t>
  </si>
  <si>
    <t>empresa latam</t>
  </si>
  <si>
    <t>Hormigon</t>
  </si>
  <si>
    <t>Fierro</t>
  </si>
  <si>
    <t>AMPLA</t>
  </si>
  <si>
    <t>COELCE</t>
  </si>
  <si>
    <t>CODENSA</t>
  </si>
  <si>
    <t>CHILECTRA</t>
  </si>
  <si>
    <t>EDELNOR</t>
  </si>
  <si>
    <t>X</t>
  </si>
  <si>
    <t>Poste Concreto de 9m ; 150  daN</t>
  </si>
  <si>
    <t>100 x 120</t>
  </si>
  <si>
    <t>Poste Concreto de 9m ; 200  daN</t>
  </si>
  <si>
    <t>Poste Concreto de 9m ; 300  daN</t>
  </si>
  <si>
    <t>110 x 140</t>
  </si>
  <si>
    <t>Poste Concreto de 9m ; 400  daN</t>
  </si>
  <si>
    <t>Poste Concreto de 11m ; 200  daN</t>
  </si>
  <si>
    <t>Poste Concreto de 11m ; 400  daN</t>
  </si>
  <si>
    <t>Poste Concreto de 11m ; 600  daN</t>
  </si>
  <si>
    <t>Poste Concreto de 12m ; 300  daN</t>
  </si>
  <si>
    <t>Poste Concreto de 12m ; 400  daN</t>
  </si>
  <si>
    <t>Poste Concreto de 12m ; 600  daN</t>
  </si>
  <si>
    <t>Poste Concreto de 10,5m ; 150  daN</t>
  </si>
  <si>
    <t>10,5</t>
  </si>
  <si>
    <t>Poste Concreto de 10,5m ; 300  daN</t>
  </si>
  <si>
    <t>Poste Concreto de 10,5m ; 600  daN</t>
  </si>
  <si>
    <t>Poste Concreto de 11,5m ; 300  daN</t>
  </si>
  <si>
    <t>11,5</t>
  </si>
  <si>
    <t>150 x 150</t>
  </si>
  <si>
    <t>Poste Concreto de 8,7m ; 220  daN</t>
  </si>
  <si>
    <t>8,7</t>
  </si>
  <si>
    <t>120 x 120</t>
  </si>
  <si>
    <t>( * )  CORRESPONDE A REQUERIMIENTOS DE POSTES EN CODENSA</t>
  </si>
  <si>
    <t>(**) LOS PESOS SON REFERENCIALES Y NO DE CUMPLIMIENTO ESPECIFICO</t>
  </si>
  <si>
    <t>Poste Troncocónico - Pretensado (CODENSA)</t>
  </si>
  <si>
    <t>Recubrimiento de concreto &gt;= 15 mm / 20 mm / 25 mm</t>
  </si>
  <si>
    <t>Tiro de prueba</t>
  </si>
  <si>
    <t>coelce</t>
  </si>
  <si>
    <t>ampla</t>
  </si>
  <si>
    <t>ampla/coelce</t>
  </si>
  <si>
    <t>chilectra</t>
  </si>
  <si>
    <t>HC</t>
  </si>
  <si>
    <t>MV / LV</t>
  </si>
  <si>
    <t>LV</t>
  </si>
  <si>
    <t>MV</t>
  </si>
  <si>
    <t>Nominal Length (m)</t>
  </si>
  <si>
    <t>Description</t>
  </si>
  <si>
    <t>Coating
(mm)</t>
  </si>
  <si>
    <t>Mass (Kg)</t>
  </si>
  <si>
    <t>Breaking Strength
(daN x m)</t>
  </si>
  <si>
    <t>HV</t>
  </si>
  <si>
    <t>10 x 510 AP</t>
  </si>
  <si>
    <t>Top Area
(mm x mm)</t>
  </si>
  <si>
    <t>Butt Area
(mm x mm)</t>
  </si>
  <si>
    <t>-</t>
  </si>
  <si>
    <t>10 x 510</t>
  </si>
  <si>
    <t>10 x 1050</t>
  </si>
  <si>
    <t>12 x 510</t>
  </si>
  <si>
    <t>12 x 510 AP</t>
  </si>
  <si>
    <t>12 x 750</t>
  </si>
  <si>
    <t>12 x 1050</t>
  </si>
  <si>
    <t>14 x 750 AP</t>
  </si>
  <si>
    <t>14 x 750</t>
  </si>
  <si>
    <t>14 x 1050</t>
  </si>
  <si>
    <t>14 x 1350</t>
  </si>
  <si>
    <t>GSS002/39</t>
  </si>
  <si>
    <t>GSS002/40</t>
  </si>
  <si>
    <t>GSS002/41</t>
  </si>
  <si>
    <t>GSS002/42</t>
  </si>
  <si>
    <t>GSS002/43</t>
  </si>
  <si>
    <t>GSS002/44</t>
  </si>
  <si>
    <t>GSS002/45</t>
  </si>
  <si>
    <t>GSS002/46</t>
  </si>
  <si>
    <t>GSS002/47</t>
  </si>
  <si>
    <t>GSS002/48</t>
  </si>
  <si>
    <t>GSS002/49</t>
  </si>
  <si>
    <t>GSS002/53</t>
  </si>
  <si>
    <t>GSS002/54</t>
  </si>
  <si>
    <t>GSS002/55</t>
  </si>
  <si>
    <t>GSS002/57</t>
  </si>
  <si>
    <t>GSS002/58</t>
  </si>
  <si>
    <t>GSS002/76</t>
  </si>
  <si>
    <t>GSS002/77</t>
  </si>
  <si>
    <t>GSS002/78</t>
  </si>
  <si>
    <t>GSS002/79</t>
  </si>
  <si>
    <t>Main
Characteristics</t>
  </si>
  <si>
    <t xml:space="preserve">Requested
 by Enel Group </t>
  </si>
  <si>
    <t>Offered
 by Supplier</t>
  </si>
  <si>
    <t>Note</t>
  </si>
  <si>
    <t>Supplier</t>
  </si>
  <si>
    <t>Factory</t>
  </si>
  <si>
    <t>Global Standard</t>
  </si>
  <si>
    <t>GSS002 rev. 2</t>
  </si>
  <si>
    <t>Distribution Company</t>
  </si>
  <si>
    <t>Enel Distribución Chile</t>
  </si>
  <si>
    <t>Material code</t>
  </si>
  <si>
    <t>Secondary Stress - Stress 
(daN)</t>
  </si>
  <si>
    <t>Secondary Stress - Safety Factor</t>
  </si>
  <si>
    <t>Nominal Stress - Admissible Load 
(daN)</t>
  </si>
  <si>
    <t>Nominal Stress - Safety Factor</t>
  </si>
  <si>
    <t>Holes diameter (mm)</t>
  </si>
  <si>
    <t>Embedment lenght (m)</t>
  </si>
  <si>
    <t>Minimum lifetime (years)</t>
  </si>
  <si>
    <t>Type of Pole</t>
  </si>
  <si>
    <t>165 x 180  (± 5)</t>
  </si>
  <si>
    <t>300 x 450 (± 5)</t>
  </si>
  <si>
    <t>120 x 120  (± 5)</t>
  </si>
  <si>
    <t>220 x 350 (± 5)</t>
  </si>
  <si>
    <t xml:space="preserve">150 x 150 (± 5) </t>
  </si>
  <si>
    <t>250 x 430 (± 5)</t>
  </si>
  <si>
    <t>GSS002/60</t>
  </si>
  <si>
    <t>B</t>
  </si>
  <si>
    <t>9m/300daN</t>
  </si>
  <si>
    <t>600/300</t>
  </si>
  <si>
    <t>GSS002/66</t>
  </si>
  <si>
    <t>9m/600daN</t>
  </si>
  <si>
    <t>1200/600</t>
  </si>
  <si>
    <t>GSS002/67</t>
  </si>
  <si>
    <t>12m/600daN</t>
  </si>
  <si>
    <t>GSS002/68</t>
  </si>
  <si>
    <t>B-1,5</t>
  </si>
  <si>
    <t>2000/1000</t>
  </si>
  <si>
    <t>Type</t>
  </si>
  <si>
    <t>Primary Conicity for rectangular poles section (narrow face)
(mm/m)</t>
  </si>
  <si>
    <t>Secondary Conicity for rectangular poles section (wide face)
(mm/m)</t>
  </si>
  <si>
    <t>Enel Distribución Peru</t>
  </si>
  <si>
    <t>11 / 200 / 2 / 150 / 315</t>
  </si>
  <si>
    <t>Top Diameter (mm)</t>
  </si>
  <si>
    <t>Butt Diameter (mm)</t>
  </si>
  <si>
    <t>Conicity for Circular poles section (mm/m)</t>
  </si>
  <si>
    <t>Distribution network</t>
  </si>
  <si>
    <t>13 / 400 / 2,5 / 180 / 375</t>
  </si>
  <si>
    <t>15 / 400 / 2,5 / 210 / 435</t>
  </si>
  <si>
    <t>8 / 200 / 2,0 / 150 / 270</t>
  </si>
  <si>
    <t>9 / 200 / 2,0 / 150 / 285</t>
  </si>
  <si>
    <t>Enel Distribución Colombia</t>
  </si>
  <si>
    <t>Enel Distribuição Ceará</t>
  </si>
  <si>
    <t>L2 (mm)</t>
  </si>
  <si>
    <t>L3 (mm)</t>
  </si>
  <si>
    <t>L4 (mm)</t>
  </si>
  <si>
    <t>110 x 140  (± 5)</t>
  </si>
  <si>
    <t>290 x 392 (± 5)</t>
  </si>
  <si>
    <t>1150 (± 20)</t>
  </si>
  <si>
    <t>75 (± 20)</t>
  </si>
  <si>
    <t>1525 (+20 -5)</t>
  </si>
  <si>
    <t>Coating (mm)</t>
  </si>
  <si>
    <t>19 (+2 -1)</t>
  </si>
  <si>
    <t>15 
(20 on top)</t>
  </si>
  <si>
    <t>350 x 476 (± 5)</t>
  </si>
  <si>
    <t>1000 (± 20)</t>
  </si>
  <si>
    <t>3025 (+20 -5)</t>
  </si>
  <si>
    <t>1300 (± 20)</t>
  </si>
  <si>
    <t>2775 (± 20)</t>
  </si>
  <si>
    <t>4525 (+20 -5)</t>
  </si>
  <si>
    <t>200 x 266 (± 5)</t>
  </si>
  <si>
    <t>380 x 518 (± 5)</t>
  </si>
  <si>
    <t>12m/1000daN</t>
  </si>
  <si>
    <t>HC/HCV</t>
  </si>
  <si>
    <t>GSS002 rev. 4</t>
  </si>
  <si>
    <t>4218 kg/cm² (60000psi)</t>
  </si>
  <si>
    <t>245kg/cm² (350 kg/cm² prestressed)</t>
  </si>
  <si>
    <t>Required</t>
  </si>
  <si>
    <t>Closed top of pole</t>
  </si>
  <si>
    <t>Concrete minimum strength f'c (kg/cm²)</t>
  </si>
  <si>
    <r>
      <t>Steel mimimum strenght f</t>
    </r>
    <r>
      <rPr>
        <b/>
        <vertAlign val="subscript"/>
        <sz val="10"/>
        <color theme="1"/>
        <rFont val="Arial"/>
        <family val="2"/>
      </rPr>
      <t>y</t>
    </r>
    <r>
      <rPr>
        <b/>
        <sz val="10"/>
        <color theme="1"/>
        <rFont val="Arial"/>
        <family val="2"/>
      </rPr>
      <t xml:space="preserve"> (kg/cm²)</t>
    </r>
  </si>
  <si>
    <t>Type of steel spirals or rings</t>
  </si>
  <si>
    <t>Pole for network or public lighting</t>
  </si>
  <si>
    <t>Network</t>
  </si>
  <si>
    <t>Compliant with specified markings and signals</t>
  </si>
  <si>
    <t>Attached drawing with dimensions and markings</t>
  </si>
  <si>
    <t>Type of steel for longitudinal reference</t>
  </si>
  <si>
    <t>To be informed</t>
  </si>
  <si>
    <t xml:space="preserve">Smooth or corrugated rod of 6.4 mm minimum  diameter </t>
  </si>
  <si>
    <t>Min 78 mm2</t>
  </si>
  <si>
    <t xml:space="preserve">
Grounding - Plate or metallic element section</t>
  </si>
  <si>
    <t xml:space="preserve">Two holes of 1 " diameter at a distance of 20 cm from the top and 50 cm below the embedment line
</t>
  </si>
  <si>
    <t>Public lighting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</si>
</sst>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6" x14ac:knownFonts="1">
    <font>
      <sz val="11"/>
      <color theme="1"/>
      <name val="Calibri"/>
      <family val="2"/>
      <scheme val="minor"/>
    </font>
    <font>
      <sz val="16"/>
      <color theme="0"/>
      <name val="Cambria"/>
      <family val="1"/>
      <scheme val="major"/>
    </font>
    <font>
      <sz val="11"/>
      <color theme="3" tint="-0.499984740745262"/>
      <name val="Cambria"/>
      <family val="1"/>
      <scheme val="major"/>
    </font>
    <font>
      <sz val="10"/>
      <color theme="3" tint="-0.499984740745262"/>
      <name val="Cambria"/>
      <family val="1"/>
      <scheme val="major"/>
    </font>
    <font>
      <sz val="10"/>
      <name val="Arial"/>
      <family val="2"/>
    </font>
    <font>
      <sz val="11"/>
      <name val="Cambria"/>
      <family val="1"/>
      <scheme val="major"/>
    </font>
    <font>
      <b/>
      <sz val="11"/>
      <color rgb="FFFF0000"/>
      <name val="Cambria"/>
      <family val="1"/>
      <scheme val="major"/>
    </font>
    <font>
      <sz val="11"/>
      <color theme="3" tint="-0.499984740745262"/>
      <name val="Calibri"/>
      <family val="2"/>
      <scheme val="minor"/>
    </font>
    <font>
      <b/>
      <sz val="11"/>
      <color theme="3" tint="-0.499984740745262"/>
      <name val="Cambria"/>
      <family val="1"/>
      <scheme val="major"/>
    </font>
    <font>
      <sz val="16"/>
      <color theme="1"/>
      <name val="Calibri"/>
      <family val="2"/>
      <scheme val="minor"/>
    </font>
    <font>
      <sz val="11"/>
      <name val="Calibri"/>
      <family val="2"/>
      <scheme val="minor"/>
    </font>
    <font>
      <b/>
      <sz val="12.5"/>
      <color rgb="FF000000"/>
      <name val="Calibri"/>
      <family val="2"/>
    </font>
    <font>
      <sz val="11"/>
      <color theme="1"/>
      <name val="Calibri"/>
      <family val="2"/>
    </font>
    <font>
      <b/>
      <sz val="12"/>
      <color rgb="FF000000"/>
      <name val="Calibri"/>
      <family val="2"/>
    </font>
    <font>
      <b/>
      <vertAlign val="subscript"/>
      <sz val="10"/>
      <color theme="1"/>
      <name val="Arial"/>
      <family val="2"/>
    </font>
    <font>
      <b/>
      <sz val="10"/>
      <color theme="1"/>
      <name val="Arial"/>
      <family val="2"/>
    </font>
  </fonts>
  <fills count="18">
    <fill>
      <patternFill patternType="none"/>
    </fill>
    <fill>
      <patternFill patternType="gray125"/>
    </fill>
    <fill>
      <patternFill patternType="solid">
        <fgColor theme="4" tint="-0.24994659260841701"/>
        <bgColor indexed="64"/>
      </patternFill>
    </fill>
    <fill>
      <patternFill patternType="solid">
        <fgColor theme="4" tint="0.39994506668294322"/>
        <bgColor indexed="64"/>
      </patternFill>
    </fill>
    <fill>
      <patternFill patternType="solid">
        <fgColor theme="4" tint="0.59996337778862885"/>
        <bgColor indexed="64"/>
      </patternFill>
    </fill>
    <fill>
      <patternFill patternType="solid">
        <fgColor theme="3" tint="0.59996337778862885"/>
        <bgColor indexed="64"/>
      </patternFill>
    </fill>
    <fill>
      <patternFill patternType="solid">
        <fgColor rgb="FFC4E6E5"/>
        <bgColor indexed="64"/>
      </patternFill>
    </fill>
    <fill>
      <patternFill patternType="solid">
        <fgColor rgb="FFA1D7D6"/>
        <bgColor indexed="64"/>
      </patternFill>
    </fill>
    <fill>
      <patternFill patternType="solid">
        <fgColor rgb="FFE7EDF5"/>
        <bgColor indexed="64"/>
      </patternFill>
    </fill>
    <fill>
      <patternFill patternType="solid">
        <fgColor rgb="FFB4C9E2"/>
        <bgColor indexed="64"/>
      </patternFill>
    </fill>
    <fill>
      <patternFill patternType="solid">
        <fgColor theme="8" tint="0.59999389629810485"/>
        <bgColor indexed="64"/>
      </patternFill>
    </fill>
    <fill>
      <gradientFill degree="270">
        <stop position="0">
          <color theme="4" tint="0.40000610370189521"/>
        </stop>
        <stop position="1">
          <color theme="4"/>
        </stop>
      </gradientFill>
    </fill>
    <fill>
      <gradientFill degree="90">
        <stop position="0">
          <color theme="4" tint="0.80001220740379042"/>
        </stop>
        <stop position="1">
          <color theme="4"/>
        </stop>
      </gradientFill>
    </fill>
    <fill>
      <patternFill patternType="solid">
        <fgColor theme="5"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rgb="FFD8D8D8"/>
        <bgColor rgb="FF000000"/>
      </patternFill>
    </fill>
    <fill>
      <patternFill patternType="solid">
        <fgColor rgb="FFFF0000"/>
        <bgColor indexed="64"/>
      </patternFill>
    </fill>
  </fills>
  <borders count="14">
    <border>
      <left/>
      <right/>
      <top/>
      <bottom/>
      <diagonal/>
    </border>
    <border>
      <left style="medium">
        <color theme="0" tint="-4.9989318521683403E-2"/>
      </left>
      <right/>
      <top/>
      <bottom style="medium">
        <color theme="0" tint="-4.9989318521683403E-2"/>
      </bottom>
      <diagonal/>
    </border>
    <border>
      <left/>
      <right/>
      <top/>
      <bottom style="medium">
        <color theme="0" tint="-4.9989318521683403E-2"/>
      </bottom>
      <diagonal/>
    </border>
    <border>
      <left style="medium">
        <color theme="0" tint="-4.9989318521683403E-2"/>
      </left>
      <right style="medium">
        <color theme="0" tint="-4.9989318521683403E-2"/>
      </right>
      <top style="medium">
        <color theme="0" tint="-4.9989318521683403E-2"/>
      </top>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medium">
        <color theme="0" tint="-4.9989318521683403E-2"/>
      </left>
      <right/>
      <top style="medium">
        <color theme="0" tint="-4.9989318521683403E-2"/>
      </top>
      <bottom style="medium">
        <color theme="0" tint="-4.9989318521683403E-2"/>
      </bottom>
      <diagonal/>
    </border>
    <border>
      <left style="medium">
        <color theme="0" tint="-4.9989318521683403E-2"/>
      </left>
      <right style="medium">
        <color theme="0" tint="-4.9989318521683403E-2"/>
      </right>
      <top/>
      <bottom style="medium">
        <color theme="0" tint="-4.9989318521683403E-2"/>
      </bottom>
      <diagonal/>
    </border>
    <border>
      <left style="thick">
        <color theme="0" tint="-4.9989318521683403E-2"/>
      </left>
      <right/>
      <top style="thick">
        <color theme="0" tint="-4.9989318521683403E-2"/>
      </top>
      <bottom style="thick">
        <color theme="0" tint="-4.9989318521683403E-2"/>
      </bottom>
      <diagonal/>
    </border>
    <border>
      <left/>
      <right/>
      <top style="thick">
        <color theme="0" tint="-4.9989318521683403E-2"/>
      </top>
      <bottom style="thick">
        <color theme="0" tint="-4.9989318521683403E-2"/>
      </bottom>
      <diagonal/>
    </border>
    <border>
      <left/>
      <right style="thick">
        <color theme="0" tint="-4.9989318521683403E-2"/>
      </right>
      <top style="thick">
        <color theme="0" tint="-4.9989318521683403E-2"/>
      </top>
      <bottom style="thick">
        <color theme="0" tint="-4.9989318521683403E-2"/>
      </bottom>
      <diagonal/>
    </border>
    <border>
      <left/>
      <right/>
      <top style="thick">
        <color theme="0" tint="-4.9989318521683403E-2"/>
      </top>
      <bottom/>
      <diagonal/>
    </border>
    <border>
      <left style="thick">
        <color theme="0" tint="-4.9989318521683403E-2"/>
      </left>
      <right style="thick">
        <color theme="0" tint="-4.9989318521683403E-2"/>
      </right>
      <top style="thick">
        <color theme="0" tint="-4.9989318521683403E-2"/>
      </top>
      <bottom style="thick">
        <color theme="0" tint="-4.9989318521683403E-2"/>
      </bottom>
      <diagonal/>
    </border>
    <border>
      <left/>
      <right/>
      <top/>
      <bottom style="thick">
        <color theme="0" tint="-4.9989318521683403E-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cellStyleXfs>
  <cellXfs count="85">
    <xf numFmtId="0" fontId="0" fillId="0" borderId="0" xfId="0"/>
    <xf numFmtId="0" fontId="2" fillId="4" borderId="4" xfId="0" applyFont="1" applyFill="1" applyBorder="1" applyAlignment="1">
      <alignment horizontal="center" vertical="center"/>
    </xf>
    <xf numFmtId="0" fontId="2" fillId="3" borderId="4" xfId="0" applyFont="1" applyFill="1" applyBorder="1" applyAlignment="1">
      <alignment horizontal="center" vertical="center"/>
    </xf>
    <xf numFmtId="0" fontId="2" fillId="5" borderId="4" xfId="0" applyFont="1" applyFill="1" applyBorder="1" applyAlignment="1">
      <alignment horizontal="center" vertical="center"/>
    </xf>
    <xf numFmtId="0" fontId="2" fillId="6" borderId="4" xfId="0" applyFont="1" applyFill="1" applyBorder="1" applyAlignment="1">
      <alignment horizontal="center"/>
    </xf>
    <xf numFmtId="0" fontId="2" fillId="6" borderId="4" xfId="0" applyFont="1" applyFill="1" applyBorder="1"/>
    <xf numFmtId="1" fontId="2" fillId="6" borderId="4" xfId="0" applyNumberFormat="1" applyFont="1" applyFill="1" applyBorder="1" applyAlignment="1">
      <alignment horizontal="center"/>
    </xf>
    <xf numFmtId="2" fontId="3" fillId="6" borderId="4" xfId="0" applyNumberFormat="1" applyFont="1" applyFill="1" applyBorder="1" applyAlignment="1">
      <alignment horizontal="center"/>
    </xf>
    <xf numFmtId="0" fontId="2" fillId="7" borderId="4" xfId="0" applyFont="1" applyFill="1" applyBorder="1" applyAlignment="1">
      <alignment horizontal="center"/>
    </xf>
    <xf numFmtId="0" fontId="2" fillId="7" borderId="4" xfId="0" applyFont="1" applyFill="1" applyBorder="1" applyAlignment="1">
      <alignment horizontal="center" vertical="center"/>
    </xf>
    <xf numFmtId="0" fontId="2" fillId="7" borderId="4" xfId="0" applyFont="1" applyFill="1" applyBorder="1"/>
    <xf numFmtId="1" fontId="2" fillId="7" borderId="4" xfId="0" applyNumberFormat="1" applyFont="1" applyFill="1" applyBorder="1" applyAlignment="1">
      <alignment horizontal="center"/>
    </xf>
    <xf numFmtId="2" fontId="3" fillId="7" borderId="4" xfId="0" applyNumberFormat="1" applyFont="1" applyFill="1" applyBorder="1" applyAlignment="1">
      <alignment horizontal="center"/>
    </xf>
    <xf numFmtId="1" fontId="0" fillId="0" borderId="0" xfId="0" applyNumberFormat="1"/>
    <xf numFmtId="0" fontId="0" fillId="8" borderId="0" xfId="0" applyFill="1"/>
    <xf numFmtId="0" fontId="2" fillId="3" borderId="0" xfId="0" applyFont="1" applyFill="1" applyBorder="1" applyAlignment="1">
      <alignment horizontal="center" vertical="center" wrapText="1"/>
    </xf>
    <xf numFmtId="164" fontId="5" fillId="7" borderId="0" xfId="0" applyNumberFormat="1" applyFont="1" applyFill="1" applyBorder="1" applyAlignment="1">
      <alignment horizontal="center"/>
    </xf>
    <xf numFmtId="0" fontId="2" fillId="7" borderId="0" xfId="0" applyNumberFormat="1" applyFont="1" applyFill="1" applyBorder="1" applyAlignment="1">
      <alignment horizontal="center"/>
    </xf>
    <xf numFmtId="2" fontId="0" fillId="0" borderId="0" xfId="0" applyNumberFormat="1"/>
    <xf numFmtId="164" fontId="5" fillId="6" borderId="0" xfId="0" applyNumberFormat="1" applyFont="1" applyFill="1" applyBorder="1" applyAlignment="1">
      <alignment horizontal="center"/>
    </xf>
    <xf numFmtId="0" fontId="2" fillId="6" borderId="0" xfId="0" applyNumberFormat="1" applyFont="1" applyFill="1" applyBorder="1" applyAlignment="1">
      <alignment horizontal="center"/>
    </xf>
    <xf numFmtId="1" fontId="6" fillId="7" borderId="4" xfId="0" applyNumberFormat="1" applyFont="1" applyFill="1" applyBorder="1" applyAlignment="1">
      <alignment horizontal="center"/>
    </xf>
    <xf numFmtId="0" fontId="6" fillId="7" borderId="0" xfId="0" applyNumberFormat="1" applyFont="1" applyFill="1" applyBorder="1" applyAlignment="1">
      <alignment horizontal="center"/>
    </xf>
    <xf numFmtId="1" fontId="6" fillId="6" borderId="4" xfId="0" applyNumberFormat="1" applyFont="1" applyFill="1" applyBorder="1" applyAlignment="1">
      <alignment horizontal="center"/>
    </xf>
    <xf numFmtId="0" fontId="6" fillId="6" borderId="0" xfId="0" applyNumberFormat="1" applyFont="1" applyFill="1" applyBorder="1" applyAlignment="1">
      <alignment horizontal="center"/>
    </xf>
    <xf numFmtId="0" fontId="2" fillId="8" borderId="0" xfId="0" applyFont="1" applyFill="1" applyAlignment="1">
      <alignment horizontal="center"/>
    </xf>
    <xf numFmtId="0" fontId="2" fillId="8" borderId="0" xfId="0" applyFont="1" applyFill="1"/>
    <xf numFmtId="0" fontId="2" fillId="0" borderId="0" xfId="0" applyFont="1"/>
    <xf numFmtId="0" fontId="2" fillId="8" borderId="0" xfId="0" applyFont="1" applyFill="1" applyAlignment="1"/>
    <xf numFmtId="0" fontId="2" fillId="0" borderId="0" xfId="0" applyFont="1" applyAlignment="1"/>
    <xf numFmtId="0" fontId="0" fillId="8" borderId="0" xfId="0" applyFill="1" applyAlignment="1">
      <alignment horizontal="center"/>
    </xf>
    <xf numFmtId="0" fontId="7" fillId="11" borderId="11" xfId="0" applyFont="1" applyFill="1" applyBorder="1" applyAlignment="1">
      <alignment horizontal="center" vertical="center"/>
    </xf>
    <xf numFmtId="9" fontId="7" fillId="11" borderId="11" xfId="0" applyNumberFormat="1" applyFont="1" applyFill="1" applyBorder="1" applyAlignment="1">
      <alignment horizontal="center" vertical="center"/>
    </xf>
    <xf numFmtId="0" fontId="0" fillId="8" borderId="0" xfId="0" applyFill="1" applyAlignment="1"/>
    <xf numFmtId="0" fontId="0" fillId="0" borderId="0" xfId="0" applyAlignment="1">
      <alignment horizontal="center"/>
    </xf>
    <xf numFmtId="1" fontId="8" fillId="14" borderId="0" xfId="0" applyNumberFormat="1" applyFont="1" applyFill="1" applyBorder="1" applyAlignment="1">
      <alignment horizontal="center" vertical="center" wrapText="1"/>
    </xf>
    <xf numFmtId="164" fontId="5" fillId="7" borderId="4" xfId="0" applyNumberFormat="1" applyFont="1" applyFill="1" applyBorder="1" applyAlignment="1">
      <alignment horizontal="center"/>
    </xf>
    <xf numFmtId="0" fontId="0" fillId="7" borderId="4" xfId="0" applyNumberFormat="1" applyFont="1" applyFill="1" applyBorder="1" applyAlignment="1">
      <alignment horizontal="center"/>
    </xf>
    <xf numFmtId="164" fontId="5" fillId="6" borderId="4" xfId="0" applyNumberFormat="1" applyFont="1" applyFill="1" applyBorder="1" applyAlignment="1">
      <alignment horizontal="center"/>
    </xf>
    <xf numFmtId="0" fontId="0" fillId="6" borderId="4" xfId="0" applyNumberFormat="1" applyFont="1" applyFill="1" applyBorder="1" applyAlignment="1">
      <alignment horizontal="center"/>
    </xf>
    <xf numFmtId="0" fontId="1" fillId="2" borderId="0" xfId="0" applyFont="1" applyFill="1" applyBorder="1" applyAlignment="1">
      <alignment horizontal="center"/>
    </xf>
    <xf numFmtId="0" fontId="0" fillId="0" borderId="13" xfId="0" applyBorder="1" applyAlignment="1">
      <alignment horizontal="center"/>
    </xf>
    <xf numFmtId="2" fontId="3" fillId="6" borderId="5" xfId="0" applyNumberFormat="1" applyFont="1" applyFill="1" applyBorder="1" applyAlignment="1">
      <alignment horizontal="center"/>
    </xf>
    <xf numFmtId="1" fontId="2" fillId="6" borderId="0" xfId="0" applyNumberFormat="1" applyFont="1" applyFill="1" applyBorder="1" applyAlignment="1">
      <alignment horizontal="center"/>
    </xf>
    <xf numFmtId="0" fontId="0" fillId="0" borderId="13" xfId="0" applyBorder="1"/>
    <xf numFmtId="2" fontId="3" fillId="7" borderId="5" xfId="0" applyNumberFormat="1" applyFont="1" applyFill="1" applyBorder="1" applyAlignment="1">
      <alignment horizontal="center"/>
    </xf>
    <xf numFmtId="1" fontId="2" fillId="7" borderId="0" xfId="0" applyNumberFormat="1" applyFont="1" applyFill="1" applyBorder="1" applyAlignment="1">
      <alignment horizontal="center"/>
    </xf>
    <xf numFmtId="1" fontId="0" fillId="0" borderId="13" xfId="0" applyNumberFormat="1" applyBorder="1"/>
    <xf numFmtId="1" fontId="2" fillId="15" borderId="4" xfId="0" applyNumberFormat="1" applyFont="1" applyFill="1" applyBorder="1" applyAlignment="1">
      <alignment horizontal="center"/>
    </xf>
    <xf numFmtId="0" fontId="9" fillId="0" borderId="0" xfId="0" applyFont="1"/>
    <xf numFmtId="0" fontId="0" fillId="0" borderId="0" xfId="0" applyAlignment="1">
      <alignment horizontal="center"/>
    </xf>
    <xf numFmtId="0" fontId="0" fillId="0" borderId="0" xfId="0" applyAlignment="1">
      <alignment horizontal="center" vertical="center"/>
    </xf>
    <xf numFmtId="0" fontId="11" fillId="16" borderId="13" xfId="0" applyFont="1" applyFill="1" applyBorder="1" applyAlignment="1">
      <alignment horizontal="center" vertical="center" wrapText="1"/>
    </xf>
    <xf numFmtId="0" fontId="11" fillId="16" borderId="13" xfId="0" quotePrefix="1" applyFont="1" applyFill="1" applyBorder="1" applyAlignment="1">
      <alignment horizontal="center" vertical="center" wrapText="1"/>
    </xf>
    <xf numFmtId="0" fontId="12" fillId="0" borderId="13" xfId="0" applyFont="1" applyBorder="1" applyAlignment="1" applyProtection="1">
      <alignment horizontal="center" vertical="center"/>
      <protection locked="0"/>
    </xf>
    <xf numFmtId="0" fontId="12" fillId="0" borderId="13" xfId="0" applyFont="1" applyBorder="1" applyAlignment="1">
      <alignment horizontal="center" vertical="center"/>
    </xf>
    <xf numFmtId="0" fontId="12" fillId="17" borderId="13" xfId="0" applyFont="1" applyFill="1" applyBorder="1" applyAlignment="1">
      <alignment horizontal="center" vertical="center"/>
    </xf>
    <xf numFmtId="0" fontId="13" fillId="16" borderId="13" xfId="0" applyFont="1" applyFill="1" applyBorder="1" applyAlignment="1">
      <alignment horizontal="center" vertical="center" wrapText="1"/>
    </xf>
    <xf numFmtId="165" fontId="0" fillId="0" borderId="13" xfId="0" applyNumberFormat="1" applyBorder="1" applyAlignment="1">
      <alignment horizontal="center"/>
    </xf>
    <xf numFmtId="0" fontId="0" fillId="0" borderId="13" xfId="0" applyNumberFormat="1" applyBorder="1" applyAlignment="1">
      <alignment horizontal="center"/>
    </xf>
    <xf numFmtId="0" fontId="0" fillId="0" borderId="0" xfId="0" quotePrefix="1" applyAlignment="1">
      <alignment horizontal="center"/>
    </xf>
    <xf numFmtId="0" fontId="0" fillId="0" borderId="13" xfId="0" applyBorder="1" applyAlignment="1">
      <alignment horizontal="center" wrapText="1"/>
    </xf>
    <xf numFmtId="0" fontId="10" fillId="0" borderId="13" xfId="0" applyFont="1" applyBorder="1" applyAlignment="1">
      <alignment horizontal="center"/>
    </xf>
    <xf numFmtId="0" fontId="1" fillId="2" borderId="4" xfId="0" applyFont="1" applyFill="1" applyBorder="1" applyAlignment="1">
      <alignment horizont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4" xfId="0" applyFont="1" applyFill="1" applyBorder="1" applyAlignment="1">
      <alignment horizontal="center" vertical="center" wrapText="1"/>
    </xf>
    <xf numFmtId="0" fontId="0" fillId="0" borderId="0" xfId="0"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9" xfId="0" applyFont="1" applyFill="1" applyBorder="1" applyAlignment="1">
      <alignment horizontal="center"/>
    </xf>
    <xf numFmtId="0" fontId="2" fillId="9" borderId="7" xfId="0" applyFont="1" applyFill="1" applyBorder="1" applyAlignment="1">
      <alignment horizontal="center"/>
    </xf>
    <xf numFmtId="0" fontId="2" fillId="9" borderId="8" xfId="0" applyFont="1" applyFill="1" applyBorder="1" applyAlignment="1">
      <alignment horizontal="center"/>
    </xf>
    <xf numFmtId="0" fontId="2" fillId="9" borderId="9" xfId="0" applyFont="1" applyFill="1" applyBorder="1" applyAlignment="1">
      <alignment horizontal="center"/>
    </xf>
    <xf numFmtId="0" fontId="2" fillId="10" borderId="10" xfId="0" applyFont="1" applyFill="1" applyBorder="1" applyAlignment="1">
      <alignment horizontal="center"/>
    </xf>
    <xf numFmtId="0" fontId="7" fillId="3" borderId="11" xfId="0" applyFont="1" applyFill="1" applyBorder="1" applyAlignment="1">
      <alignment horizontal="center" vertical="center" wrapText="1"/>
    </xf>
    <xf numFmtId="0" fontId="7" fillId="12" borderId="11" xfId="0" applyFont="1" applyFill="1" applyBorder="1" applyAlignment="1">
      <alignment horizontal="center" vertical="center"/>
    </xf>
    <xf numFmtId="9" fontId="7" fillId="12" borderId="11" xfId="0" applyNumberFormat="1" applyFont="1" applyFill="1" applyBorder="1" applyAlignment="1">
      <alignment horizontal="center" vertical="center"/>
    </xf>
    <xf numFmtId="0" fontId="2" fillId="13" borderId="0" xfId="0" applyFont="1" applyFill="1" applyAlignment="1">
      <alignment horizontal="center" wrapText="1"/>
    </xf>
    <xf numFmtId="0" fontId="0" fillId="10" borderId="12" xfId="0"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2" fillId="3" borderId="5" xfId="0" applyFont="1" applyFill="1" applyBorder="1" applyAlignment="1">
      <alignment horizontal="center" vertical="center" wrapText="1"/>
    </xf>
    <xf numFmtId="0" fontId="0" fillId="0" borderId="0" xfId="0" applyAlignment="1">
      <alignment horizontal="center" vertical="center" wrapText="1"/>
    </xf>
  </cellXfs>
  <cellStyles count="2">
    <cellStyle name="Normal 2" xfId="1"/>
    <cellStyle name="Normale" xfId="0" builtinId="0"/>
  </cellStyles>
  <dxfs count="236">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00B050"/>
        </patternFill>
      </fill>
    </dxf>
    <dxf>
      <fill>
        <patternFill>
          <bgColor rgb="FF00B050"/>
        </patternFill>
      </fill>
    </dxf>
    <dxf>
      <fill>
        <patternFill>
          <bgColor rgb="FFFFFFCC"/>
        </patternFill>
      </fill>
    </dxf>
    <dxf>
      <fill>
        <patternFill>
          <bgColor rgb="FF00B050"/>
        </patternFill>
      </fill>
    </dxf>
    <dxf>
      <fill>
        <patternFill>
          <bgColor rgb="FFFFFFCC"/>
        </patternFill>
      </fill>
    </dxf>
    <dxf>
      <fill>
        <patternFill>
          <bgColor rgb="FFFFFFCC"/>
        </patternFill>
      </fill>
    </dxf>
    <dxf>
      <fill>
        <patternFill>
          <bgColor rgb="FF00B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25</xdr:col>
      <xdr:colOff>0</xdr:colOff>
      <xdr:row>0</xdr:row>
      <xdr:rowOff>9525</xdr:rowOff>
    </xdr:from>
    <xdr:to>
      <xdr:col>35</xdr:col>
      <xdr:colOff>343</xdr:colOff>
      <xdr:row>56</xdr:row>
      <xdr:rowOff>78856</xdr:rowOff>
    </xdr:to>
    <xdr:pic>
      <xdr:nvPicPr>
        <xdr:cNvPr id="2" name="Picture 1"/>
        <xdr:cNvPicPr>
          <a:picLocks noChangeAspect="1" noChangeArrowheads="1"/>
        </xdr:cNvPicPr>
      </xdr:nvPicPr>
      <xdr:blipFill>
        <a:blip xmlns:r="http://schemas.openxmlformats.org/officeDocument/2006/relationships" r:embed="rId1" cstate="print"/>
        <a:stretch>
          <a:fillRect/>
        </a:stretch>
      </xdr:blipFill>
      <xdr:spPr bwMode="auto">
        <a:xfrm>
          <a:off x="21545550" y="9525"/>
          <a:ext cx="7725118" cy="11413606"/>
        </a:xfrm>
        <a:prstGeom prst="rect">
          <a:avLst/>
        </a:prstGeom>
        <a:noFill/>
        <a:ln>
          <a:noFill/>
        </a:ln>
      </xdr:spPr>
    </xdr:pic>
    <xdr:clientData/>
  </xdr:twoCellAnchor>
  <xdr:twoCellAnchor editAs="oneCell">
    <xdr:from>
      <xdr:col>8</xdr:col>
      <xdr:colOff>326571</xdr:colOff>
      <xdr:row>26</xdr:row>
      <xdr:rowOff>14966</xdr:rowOff>
    </xdr:from>
    <xdr:to>
      <xdr:col>15</xdr:col>
      <xdr:colOff>336235</xdr:colOff>
      <xdr:row>45</xdr:row>
      <xdr:rowOff>120330</xdr:rowOff>
    </xdr:to>
    <xdr:pic>
      <xdr:nvPicPr>
        <xdr:cNvPr id="3" name="Picture 2"/>
        <xdr:cNvPicPr>
          <a:picLocks noChangeAspect="1" noChangeArrowheads="1"/>
        </xdr:cNvPicPr>
      </xdr:nvPicPr>
      <xdr:blipFill>
        <a:blip xmlns:r="http://schemas.openxmlformats.org/officeDocument/2006/relationships" r:embed="rId2" cstate="print"/>
        <a:stretch>
          <a:fillRect/>
        </a:stretch>
      </xdr:blipFill>
      <xdr:spPr bwMode="auto">
        <a:xfrm>
          <a:off x="6829425" y="5539466"/>
          <a:ext cx="7964400" cy="3829639"/>
        </a:xfrm>
        <a:prstGeom prst="rect">
          <a:avLst/>
        </a:prstGeom>
        <a:noFill/>
        <a:ln>
          <a:noFill/>
        </a:ln>
      </xdr:spPr>
    </xdr:pic>
    <xdr:clientData/>
  </xdr:twoCellAnchor>
  <xdr:twoCellAnchor editAs="oneCell">
    <xdr:from>
      <xdr:col>10</xdr:col>
      <xdr:colOff>504824</xdr:colOff>
      <xdr:row>23</xdr:row>
      <xdr:rowOff>9525</xdr:rowOff>
    </xdr:from>
    <xdr:to>
      <xdr:col>11</xdr:col>
      <xdr:colOff>864734</xdr:colOff>
      <xdr:row>25</xdr:row>
      <xdr:rowOff>108857</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6829425" y="4914900"/>
          <a:ext cx="1607685" cy="508907"/>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2</xdr:col>
      <xdr:colOff>1416844</xdr:colOff>
      <xdr:row>59</xdr:row>
      <xdr:rowOff>84148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762000" y="5267325"/>
          <a:ext cx="2188369" cy="6561148"/>
        </a:xfrm>
        <a:prstGeom prst="rect">
          <a:avLst/>
        </a:prstGeom>
        <a:noFill/>
        <a:ln w="1">
          <a:noFill/>
          <a:miter lim="800000"/>
          <a:headEnd/>
          <a:tailEnd type="none" w="med" len="med"/>
        </a:ln>
        <a:effectLst/>
      </xdr:spPr>
    </xdr:pic>
    <xdr:clientData/>
  </xdr:twoCellAnchor>
  <xdr:twoCellAnchor editAs="oneCell">
    <xdr:from>
      <xdr:col>2</xdr:col>
      <xdr:colOff>1595445</xdr:colOff>
      <xdr:row>25</xdr:row>
      <xdr:rowOff>1</xdr:rowOff>
    </xdr:from>
    <xdr:to>
      <xdr:col>4</xdr:col>
      <xdr:colOff>142883</xdr:colOff>
      <xdr:row>58</xdr:row>
      <xdr:rowOff>169319</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128970" y="5267326"/>
          <a:ext cx="2547938" cy="6455818"/>
        </a:xfrm>
        <a:prstGeom prst="rect">
          <a:avLst/>
        </a:prstGeom>
        <a:noFill/>
        <a:ln w="1">
          <a:noFill/>
          <a:miter lim="800000"/>
          <a:headEnd/>
          <a:tailEnd type="none" w="med" len="med"/>
        </a:ln>
        <a:effectLst/>
      </xdr:spPr>
    </xdr:pic>
    <xdr:clientData/>
  </xdr:twoCellAnchor>
  <xdr:twoCellAnchor editAs="oneCell">
    <xdr:from>
      <xdr:col>4</xdr:col>
      <xdr:colOff>333386</xdr:colOff>
      <xdr:row>25</xdr:row>
      <xdr:rowOff>0</xdr:rowOff>
    </xdr:from>
    <xdr:to>
      <xdr:col>7</xdr:col>
      <xdr:colOff>457211</xdr:colOff>
      <xdr:row>56</xdr:row>
      <xdr:rowOff>159544</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676786" y="5267325"/>
          <a:ext cx="2838450" cy="6065044"/>
        </a:xfrm>
        <a:prstGeom prst="rect">
          <a:avLst/>
        </a:prstGeom>
        <a:noFill/>
        <a:ln w="1">
          <a:noFill/>
          <a:miter lim="800000"/>
          <a:headEnd/>
          <a:tailEnd type="none" w="med" len="med"/>
        </a:ln>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23</xdr:row>
      <xdr:rowOff>195379</xdr:rowOff>
    </xdr:from>
    <xdr:to>
      <xdr:col>3</xdr:col>
      <xdr:colOff>1127952</xdr:colOff>
      <xdr:row>58</xdr:row>
      <xdr:rowOff>88162</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762000" y="6596179"/>
          <a:ext cx="4709352" cy="6588858"/>
        </a:xfrm>
        <a:prstGeom prst="rect">
          <a:avLst/>
        </a:prstGeom>
        <a:noFill/>
        <a:ln w="1">
          <a:solidFill>
            <a:schemeClr val="accent1"/>
          </a:solidFill>
          <a:miter lim="800000"/>
          <a:headEnd/>
          <a:tailEnd type="none" w="med" len="med"/>
        </a:ln>
        <a:effectLst/>
      </xdr:spPr>
    </xdr:pic>
    <xdr:clientData/>
  </xdr:twoCellAnchor>
  <xdr:twoCellAnchor editAs="oneCell">
    <xdr:from>
      <xdr:col>5</xdr:col>
      <xdr:colOff>146482</xdr:colOff>
      <xdr:row>22</xdr:row>
      <xdr:rowOff>36618</xdr:rowOff>
    </xdr:from>
    <xdr:to>
      <xdr:col>9</xdr:col>
      <xdr:colOff>454946</xdr:colOff>
      <xdr:row>56</xdr:row>
      <xdr:rowOff>126495</xdr:rowOff>
    </xdr:to>
    <xdr:pic>
      <xdr:nvPicPr>
        <xdr:cNvPr id="3"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6442507" y="6227868"/>
          <a:ext cx="4232763" cy="6614502"/>
        </a:xfrm>
        <a:prstGeom prst="rect">
          <a:avLst/>
        </a:prstGeom>
        <a:noFill/>
        <a:ln w="1">
          <a:solidFill>
            <a:schemeClr val="accent1"/>
          </a:solidFill>
          <a:miter lim="800000"/>
          <a:headEnd/>
          <a:tailEnd type="none" w="med" len="med"/>
        </a:ln>
        <a:effectLst/>
      </xdr:spPr>
    </xdr:pic>
    <xdr:clientData/>
  </xdr:twoCellAnchor>
  <xdr:twoCellAnchor editAs="oneCell">
    <xdr:from>
      <xdr:col>9</xdr:col>
      <xdr:colOff>1037956</xdr:colOff>
      <xdr:row>22</xdr:row>
      <xdr:rowOff>195385</xdr:rowOff>
    </xdr:from>
    <xdr:to>
      <xdr:col>12</xdr:col>
      <xdr:colOff>379021</xdr:colOff>
      <xdr:row>53</xdr:row>
      <xdr:rowOff>76200</xdr:rowOff>
    </xdr:to>
    <xdr:pic>
      <xdr:nvPicPr>
        <xdr:cNvPr id="4" name="Picture 1"/>
        <xdr:cNvPicPr>
          <a:picLocks noChangeAspect="1" noChangeArrowheads="1"/>
        </xdr:cNvPicPr>
      </xdr:nvPicPr>
      <xdr:blipFill>
        <a:blip xmlns:r="http://schemas.openxmlformats.org/officeDocument/2006/relationships" r:embed="rId3" cstate="print"/>
        <a:srcRect/>
        <a:stretch>
          <a:fillRect/>
        </a:stretch>
      </xdr:blipFill>
      <xdr:spPr bwMode="auto">
        <a:xfrm>
          <a:off x="11258281" y="6386635"/>
          <a:ext cx="3084391" cy="5833941"/>
        </a:xfrm>
        <a:prstGeom prst="rect">
          <a:avLst/>
        </a:prstGeom>
        <a:noFill/>
        <a:ln w="1">
          <a:solidFill>
            <a:schemeClr val="accent1"/>
          </a:solidFill>
          <a:miter lim="800000"/>
          <a:headEnd/>
          <a:tailEnd type="none" w="med" len="med"/>
        </a:ln>
        <a:effectLst/>
      </xdr:spPr>
    </xdr:pic>
    <xdr:clientData/>
  </xdr:twoCellAnchor>
  <xdr:twoCellAnchor editAs="oneCell">
    <xdr:from>
      <xdr:col>12</xdr:col>
      <xdr:colOff>659398</xdr:colOff>
      <xdr:row>23</xdr:row>
      <xdr:rowOff>36634</xdr:rowOff>
    </xdr:from>
    <xdr:to>
      <xdr:col>14</xdr:col>
      <xdr:colOff>27329</xdr:colOff>
      <xdr:row>47</xdr:row>
      <xdr:rowOff>3175</xdr:rowOff>
    </xdr:to>
    <xdr:pic>
      <xdr:nvPicPr>
        <xdr:cNvPr id="5" name="Picture 2"/>
        <xdr:cNvPicPr>
          <a:picLocks noChangeAspect="1" noChangeArrowheads="1"/>
        </xdr:cNvPicPr>
      </xdr:nvPicPr>
      <xdr:blipFill>
        <a:blip xmlns:r="http://schemas.openxmlformats.org/officeDocument/2006/relationships" r:embed="rId4" cstate="print"/>
        <a:srcRect/>
        <a:stretch>
          <a:fillRect/>
        </a:stretch>
      </xdr:blipFill>
      <xdr:spPr bwMode="auto">
        <a:xfrm>
          <a:off x="14623048" y="6437434"/>
          <a:ext cx="1615830" cy="4567116"/>
        </a:xfrm>
        <a:prstGeom prst="rect">
          <a:avLst/>
        </a:prstGeom>
        <a:noFill/>
        <a:ln w="1">
          <a:solidFill>
            <a:schemeClr val="accent1"/>
          </a:solid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436681/Documents/00Dati/Global%20O&amp;M%20NCS/Gare/Giunti%20e%20terminali%20Global%202018%201+1/Check%20list%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710247 Spain"/>
      <sheetName val="6776209 Brazil"/>
      <sheetName val="6812038 Chile"/>
      <sheetName val="6811862 Colombia"/>
      <sheetName val="6811501 Peru"/>
      <sheetName val="271030 Italy-Romania"/>
      <sheetName val="6710249 Spain"/>
      <sheetName val="6811537 Chile"/>
      <sheetName val="6710463 Spain"/>
      <sheetName val="6811850 Brazil"/>
      <sheetName val="6812045 Chile"/>
      <sheetName val="6811864 Colombia"/>
      <sheetName val="6811502 Peru"/>
      <sheetName val="6710251 Spain"/>
      <sheetName val="6776450 Brazil"/>
      <sheetName val="6812041 Chile"/>
      <sheetName val="6811869 Colombia"/>
      <sheetName val="6811484 Peru"/>
      <sheetName val="273041 Italy-Romania"/>
      <sheetName val="6710465 Spain"/>
      <sheetName val="6811575 Chile"/>
      <sheetName val="273069 Italy-Romania"/>
      <sheetName val="6710461 Spain"/>
      <sheetName val="6811572 Chile"/>
      <sheetName val="273171 Italy_Romania"/>
      <sheetName val="6797083 Brazil"/>
      <sheetName val="6710473 Spain"/>
      <sheetName val="6710474 Spain"/>
      <sheetName val="273170 Italy_Romania"/>
      <sheetName val="6812126 Brazil"/>
      <sheetName val="6811870 (6805272) Colombia"/>
      <sheetName val="6710476 Spain"/>
      <sheetName val="6812127 Brazil"/>
      <sheetName val="6710467 Spain"/>
      <sheetName val="6805273 Colombia"/>
      <sheetName val="6810090 Peru"/>
      <sheetName val="6711586 Spain"/>
      <sheetName val="6710475 Spain"/>
      <sheetName val="6812360 Chile"/>
      <sheetName val="6710477 Spain"/>
      <sheetName val="6812363 Chile"/>
      <sheetName val="6710471 Spain"/>
      <sheetName val="6812284 Chile"/>
      <sheetName val="273247 Italy_Romania"/>
      <sheetName val="6711589 Spain"/>
      <sheetName val="273248 Italy_Rom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7">
    <tabColor theme="5"/>
  </sheetPr>
  <dimension ref="A1:D29"/>
  <sheetViews>
    <sheetView zoomScale="85" zoomScaleNormal="85" workbookViewId="0">
      <selection activeCell="F18" sqref="F18"/>
    </sheetView>
  </sheetViews>
  <sheetFormatPr defaultRowHeight="15" x14ac:dyDescent="0.25"/>
  <cols>
    <col min="1" max="1" width="37.5703125" customWidth="1"/>
    <col min="2" max="2" width="23.140625" style="50" bestFit="1" customWidth="1"/>
    <col min="3" max="3" width="21.140625" customWidth="1"/>
    <col min="4" max="4" width="30" customWidth="1"/>
    <col min="6" max="6" width="40" bestFit="1"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249</v>
      </c>
      <c r="C5" s="56"/>
      <c r="D5" s="54"/>
    </row>
    <row r="6" spans="1:4" ht="15.75" x14ac:dyDescent="0.25">
      <c r="A6" s="57" t="s">
        <v>0</v>
      </c>
      <c r="B6" s="55" t="s">
        <v>223</v>
      </c>
      <c r="C6" s="56"/>
      <c r="D6" s="54"/>
    </row>
    <row r="7" spans="1:4" ht="15.75" x14ac:dyDescent="0.25">
      <c r="A7" s="57" t="s">
        <v>208</v>
      </c>
      <c r="B7" s="55">
        <v>6770686</v>
      </c>
      <c r="C7" s="56"/>
      <c r="D7" s="54"/>
    </row>
    <row r="8" spans="1:4" ht="15.75" x14ac:dyDescent="0.25">
      <c r="A8" s="57" t="s">
        <v>243</v>
      </c>
      <c r="B8" s="55" t="s">
        <v>156</v>
      </c>
      <c r="C8" s="56"/>
      <c r="D8" s="54"/>
    </row>
    <row r="9" spans="1:4" ht="15.75" x14ac:dyDescent="0.25">
      <c r="A9" s="57" t="s">
        <v>216</v>
      </c>
      <c r="B9" s="41" t="s">
        <v>163</v>
      </c>
      <c r="C9" s="56"/>
      <c r="D9" s="54"/>
    </row>
    <row r="10" spans="1:4" ht="15.75" x14ac:dyDescent="0.25">
      <c r="A10" s="57" t="s">
        <v>158</v>
      </c>
      <c r="B10" s="41">
        <v>9</v>
      </c>
      <c r="C10" s="56"/>
      <c r="D10" s="54"/>
    </row>
    <row r="11" spans="1:4" ht="15.75" x14ac:dyDescent="0.25">
      <c r="A11" s="57" t="s">
        <v>235</v>
      </c>
      <c r="B11" s="41" t="s">
        <v>224</v>
      </c>
      <c r="C11" s="56"/>
      <c r="D11" s="54"/>
    </row>
    <row r="12" spans="1:4" ht="15.75" x14ac:dyDescent="0.25">
      <c r="A12" s="57" t="s">
        <v>159</v>
      </c>
      <c r="B12" s="51" t="s">
        <v>225</v>
      </c>
      <c r="C12" s="56"/>
      <c r="D12" s="54"/>
    </row>
    <row r="13" spans="1:4" ht="31.5" x14ac:dyDescent="0.25">
      <c r="A13" s="57" t="s">
        <v>165</v>
      </c>
      <c r="B13" s="41" t="s">
        <v>253</v>
      </c>
      <c r="C13" s="56"/>
      <c r="D13" s="54"/>
    </row>
    <row r="14" spans="1:4" ht="31.5" x14ac:dyDescent="0.25">
      <c r="A14" s="57" t="s">
        <v>166</v>
      </c>
      <c r="B14" s="41" t="s">
        <v>254</v>
      </c>
      <c r="C14" s="56"/>
      <c r="D14" s="54"/>
    </row>
    <row r="15" spans="1:4" ht="15.75" x14ac:dyDescent="0.25">
      <c r="A15" s="57" t="s">
        <v>250</v>
      </c>
      <c r="B15" s="41" t="s">
        <v>255</v>
      </c>
      <c r="C15" s="56"/>
      <c r="D15" s="54"/>
    </row>
    <row r="16" spans="1:4" ht="15.75" x14ac:dyDescent="0.25">
      <c r="A16" s="57" t="s">
        <v>251</v>
      </c>
      <c r="B16" s="41" t="s">
        <v>256</v>
      </c>
      <c r="C16" s="56"/>
      <c r="D16" s="54"/>
    </row>
    <row r="17" spans="1:4" ht="15.75" x14ac:dyDescent="0.25">
      <c r="A17" s="57" t="s">
        <v>252</v>
      </c>
      <c r="B17" s="41" t="s">
        <v>257</v>
      </c>
      <c r="C17" s="56"/>
      <c r="D17" s="54"/>
    </row>
    <row r="18" spans="1:4" ht="47.25" x14ac:dyDescent="0.25">
      <c r="A18" s="57" t="s">
        <v>236</v>
      </c>
      <c r="B18" s="41">
        <v>20</v>
      </c>
      <c r="C18" s="56"/>
      <c r="D18" s="54"/>
    </row>
    <row r="19" spans="1:4" ht="47.25" x14ac:dyDescent="0.25">
      <c r="A19" s="57" t="s">
        <v>237</v>
      </c>
      <c r="B19" s="41">
        <v>28</v>
      </c>
      <c r="C19" s="56"/>
      <c r="D19" s="54"/>
    </row>
    <row r="20" spans="1:4" ht="30" x14ac:dyDescent="0.25">
      <c r="A20" s="57" t="s">
        <v>258</v>
      </c>
      <c r="B20" s="61" t="s">
        <v>260</v>
      </c>
      <c r="C20" s="56"/>
      <c r="D20" s="54"/>
    </row>
    <row r="21" spans="1:4" ht="15.75" x14ac:dyDescent="0.25">
      <c r="A21" s="57" t="s">
        <v>161</v>
      </c>
      <c r="B21" s="41">
        <v>750</v>
      </c>
      <c r="C21" s="56"/>
      <c r="D21" s="54"/>
    </row>
    <row r="22" spans="1:4" ht="31.5" x14ac:dyDescent="0.25">
      <c r="A22" s="57" t="s">
        <v>211</v>
      </c>
      <c r="B22" s="41">
        <v>300</v>
      </c>
      <c r="C22" s="56"/>
      <c r="D22" s="54"/>
    </row>
    <row r="23" spans="1:4" ht="15.75" x14ac:dyDescent="0.25">
      <c r="A23" s="57" t="s">
        <v>212</v>
      </c>
      <c r="B23" s="41">
        <v>2</v>
      </c>
      <c r="C23" s="56"/>
      <c r="D23" s="54"/>
    </row>
    <row r="24" spans="1:4" ht="31.5" x14ac:dyDescent="0.25">
      <c r="A24" s="57" t="s">
        <v>209</v>
      </c>
      <c r="B24" s="41">
        <v>150</v>
      </c>
      <c r="C24" s="56"/>
      <c r="D24" s="54"/>
    </row>
    <row r="25" spans="1:4" ht="15.75" x14ac:dyDescent="0.25">
      <c r="A25" s="57" t="s">
        <v>210</v>
      </c>
      <c r="B25" s="41">
        <v>2</v>
      </c>
      <c r="C25" s="56"/>
      <c r="D25" s="54"/>
    </row>
    <row r="26" spans="1:4" ht="31.5" x14ac:dyDescent="0.25">
      <c r="A26" s="57" t="s">
        <v>162</v>
      </c>
      <c r="B26" s="41" t="s">
        <v>226</v>
      </c>
      <c r="C26" s="56"/>
      <c r="D26" s="54"/>
    </row>
    <row r="27" spans="1:4" ht="15.75" x14ac:dyDescent="0.25">
      <c r="A27" s="57" t="s">
        <v>213</v>
      </c>
      <c r="B27" s="41" t="s">
        <v>259</v>
      </c>
      <c r="C27" s="56"/>
      <c r="D27" s="54"/>
    </row>
    <row r="28" spans="1:4" ht="15.75" x14ac:dyDescent="0.25">
      <c r="A28" s="57" t="s">
        <v>214</v>
      </c>
      <c r="B28" s="41">
        <f>0.1*B10+0.6</f>
        <v>1.5</v>
      </c>
      <c r="C28" s="56"/>
      <c r="D28" s="54"/>
    </row>
    <row r="29" spans="1:4" ht="15.75" x14ac:dyDescent="0.25">
      <c r="A29" s="57" t="s">
        <v>215</v>
      </c>
      <c r="B29" s="41">
        <v>35</v>
      </c>
      <c r="C29" s="56"/>
      <c r="D29"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A8B07EE2-2155-4C8D-AF75-70B34738B85D}">
            <xm:f>NOT(ISERROR(SEARCH(B6,C6)))</xm:f>
            <xm:f>B6</xm:f>
            <x14:dxf>
              <fill>
                <patternFill>
                  <bgColor rgb="FF00B050"/>
                </patternFill>
              </fill>
            </x14:dxf>
          </x14:cfRule>
          <xm:sqref>C6:C7 C9:C26</xm:sqref>
        </x14:conditionalFormatting>
        <x14:conditionalFormatting xmlns:xm="http://schemas.microsoft.com/office/excel/2006/main">
          <x14:cfRule type="containsBlanks" priority="7" id="{3692DAF6-BDE3-480D-9A73-F65EA7FA4464}">
            <xm:f>LEN(TRIM('\Users\a436681\Documents\00Dati\Global O&amp;M NCS\Gare\Giunti e terminali Global 2018 1+1\[Check list rev0.xlsx]6710247 Spain'!#REF!))=0</xm:f>
            <x14:dxf>
              <fill>
                <patternFill>
                  <bgColor rgb="FFFFFFCC"/>
                </patternFill>
              </fill>
            </x14:dxf>
          </x14:cfRule>
          <xm:sqref>D9:D24</xm:sqref>
        </x14:conditionalFormatting>
        <x14:conditionalFormatting xmlns:xm="http://schemas.microsoft.com/office/excel/2006/main">
          <x14:cfRule type="containsBlanks" priority="9" id="{6EFEAEAF-DC12-44E0-86EE-9F7BE694B7B0}">
            <xm:f>LEN(TRIM('\Users\a436681\Documents\00Dati\Global O&amp;M NCS\Gare\Giunti e terminali Global 2018 1+1\[Check list rev0.xlsx]6710247 Spain'!#REF!))=0</xm:f>
            <x14:dxf>
              <fill>
                <patternFill>
                  <bgColor rgb="FFFFFFCC"/>
                </patternFill>
              </fill>
            </x14:dxf>
          </x14:cfRule>
          <xm:sqref>D25:D26 C2:C3 D2:D6</xm:sqref>
        </x14:conditionalFormatting>
        <x14:conditionalFormatting xmlns:xm="http://schemas.microsoft.com/office/excel/2006/main">
          <x14:cfRule type="containsText" priority="6" operator="containsText" id="{6C8F2C11-CB09-44C7-B659-E84E34D58A67}">
            <xm:f>NOT(ISERROR(SEARCH(B4,C4)))</xm:f>
            <xm:f>B4</xm:f>
            <x14:dxf>
              <fill>
                <patternFill>
                  <bgColor rgb="FF00B050"/>
                </patternFill>
              </fill>
            </x14:dxf>
          </x14:cfRule>
          <xm:sqref>C4</xm:sqref>
        </x14:conditionalFormatting>
        <x14:conditionalFormatting xmlns:xm="http://schemas.microsoft.com/office/excel/2006/main">
          <x14:cfRule type="containsBlanks" priority="10" id="{38282B03-D2B3-4766-9C04-C2E3FAE80124}">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CB3AD82A-93E7-494E-96E6-5543A69DFB94}">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70E6AC0D-4936-43E1-B62C-CDF897AE0026}">
            <xm:f>NOT(ISERROR(SEARCH(B27,C27)))</xm:f>
            <xm:f>B27</xm:f>
            <x14:dxf>
              <fill>
                <patternFill>
                  <bgColor rgb="FF00B050"/>
                </patternFill>
              </fill>
            </x14:dxf>
          </x14:cfRule>
          <xm:sqref>C27:C29</xm:sqref>
        </x14:conditionalFormatting>
        <x14:conditionalFormatting xmlns:xm="http://schemas.microsoft.com/office/excel/2006/main">
          <x14:cfRule type="containsBlanks" priority="4" id="{23838D7C-2F25-416A-A065-89B1B7AEF4DE}">
            <xm:f>LEN(TRIM('\Users\a436681\Documents\00Dati\Global O&amp;M NCS\Gare\Giunti e terminali Global 2018 1+1\[Check list rev0.xlsx]6710247 Spain'!#REF!))=0</xm:f>
            <x14:dxf>
              <fill>
                <patternFill>
                  <bgColor rgb="FFFFFFCC"/>
                </patternFill>
              </fill>
            </x14:dxf>
          </x14:cfRule>
          <xm:sqref>D27:D29</xm:sqref>
        </x14:conditionalFormatting>
        <x14:conditionalFormatting xmlns:xm="http://schemas.microsoft.com/office/excel/2006/main">
          <x14:cfRule type="containsText" priority="1" operator="containsText" id="{1CBDEA9C-DB0F-437A-B127-2B6443BEA082}">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0DC9026A-145A-49A1-917F-7A65E6767A28}">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tabColor rgb="FFFFC000"/>
  </sheetPr>
  <dimension ref="A1:D20"/>
  <sheetViews>
    <sheetView zoomScale="85" zoomScaleNormal="85" workbookViewId="0">
      <selection activeCell="D22" sqref="D22"/>
    </sheetView>
  </sheetViews>
  <sheetFormatPr defaultRowHeight="15" x14ac:dyDescent="0.25"/>
  <cols>
    <col min="1" max="1" width="47" customWidth="1"/>
    <col min="2" max="2" width="22.71093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238</v>
      </c>
      <c r="C5" s="56"/>
      <c r="D5" s="54"/>
    </row>
    <row r="6" spans="1:4" ht="15.75" x14ac:dyDescent="0.25">
      <c r="A6" s="57" t="s">
        <v>0</v>
      </c>
      <c r="B6" s="55" t="s">
        <v>192</v>
      </c>
      <c r="C6" s="56"/>
      <c r="D6" s="54"/>
    </row>
    <row r="7" spans="1:4" ht="15.75" x14ac:dyDescent="0.25">
      <c r="A7" s="57" t="s">
        <v>208</v>
      </c>
      <c r="B7" s="55">
        <v>6756425</v>
      </c>
      <c r="C7" s="56"/>
      <c r="D7" s="54"/>
    </row>
    <row r="8" spans="1:4" ht="15.75" x14ac:dyDescent="0.25">
      <c r="A8" s="57" t="s">
        <v>243</v>
      </c>
      <c r="B8" s="55" t="s">
        <v>155</v>
      </c>
      <c r="C8" s="56"/>
      <c r="D8" s="54"/>
    </row>
    <row r="9" spans="1:4" ht="15.75" x14ac:dyDescent="0.25">
      <c r="A9" s="57" t="s">
        <v>216</v>
      </c>
      <c r="B9" s="41" t="s">
        <v>154</v>
      </c>
      <c r="C9" s="56"/>
      <c r="D9" s="54"/>
    </row>
    <row r="10" spans="1:4" ht="15.75" x14ac:dyDescent="0.25">
      <c r="A10" s="57" t="s">
        <v>158</v>
      </c>
      <c r="B10" s="41">
        <v>13</v>
      </c>
      <c r="C10" s="56"/>
      <c r="D10" s="54"/>
    </row>
    <row r="11" spans="1:4" ht="15.75" x14ac:dyDescent="0.25">
      <c r="A11" s="57" t="s">
        <v>159</v>
      </c>
      <c r="B11" t="s">
        <v>244</v>
      </c>
      <c r="C11" s="56"/>
      <c r="D11" s="54"/>
    </row>
    <row r="12" spans="1:4" ht="15.75" x14ac:dyDescent="0.25">
      <c r="A12" s="57" t="s">
        <v>240</v>
      </c>
      <c r="B12" s="41">
        <v>180</v>
      </c>
      <c r="C12" s="56"/>
      <c r="D12" s="54"/>
    </row>
    <row r="13" spans="1:4" ht="15.75" x14ac:dyDescent="0.25">
      <c r="A13" s="57" t="s">
        <v>241</v>
      </c>
      <c r="B13" s="41">
        <v>375</v>
      </c>
      <c r="C13" s="56"/>
      <c r="D13" s="54"/>
    </row>
    <row r="14" spans="1:4" ht="15.75" x14ac:dyDescent="0.25">
      <c r="A14" s="57" t="s">
        <v>242</v>
      </c>
      <c r="B14" s="41">
        <v>15</v>
      </c>
      <c r="C14" s="56"/>
      <c r="D14" s="54"/>
    </row>
    <row r="15" spans="1:4" ht="31.5" x14ac:dyDescent="0.25">
      <c r="A15" s="57" t="s">
        <v>160</v>
      </c>
      <c r="B15" s="41">
        <v>25</v>
      </c>
      <c r="C15" s="56"/>
      <c r="D15" s="54"/>
    </row>
    <row r="16" spans="1:4" ht="15.75" x14ac:dyDescent="0.25">
      <c r="A16" s="57" t="s">
        <v>161</v>
      </c>
      <c r="B16" s="60" t="s">
        <v>167</v>
      </c>
      <c r="C16" s="56"/>
      <c r="D16" s="54"/>
    </row>
    <row r="17" spans="1:4" ht="31.5" x14ac:dyDescent="0.25">
      <c r="A17" s="57" t="s">
        <v>211</v>
      </c>
      <c r="B17" s="41">
        <v>400</v>
      </c>
      <c r="C17" s="56"/>
      <c r="D17" s="54"/>
    </row>
    <row r="18" spans="1:4" ht="15.75" x14ac:dyDescent="0.25">
      <c r="A18" s="57" t="s">
        <v>212</v>
      </c>
      <c r="B18" s="41">
        <v>2.5</v>
      </c>
      <c r="C18" s="56"/>
      <c r="D18" s="54"/>
    </row>
    <row r="19" spans="1:4" ht="31.5" x14ac:dyDescent="0.25">
      <c r="A19" s="57" t="s">
        <v>162</v>
      </c>
      <c r="B19" s="41">
        <f>B17*B18</f>
        <v>1000</v>
      </c>
      <c r="C19" s="56"/>
      <c r="D19" s="54"/>
    </row>
    <row r="20" spans="1:4" ht="15.75" x14ac:dyDescent="0.25">
      <c r="A20" s="57" t="s">
        <v>215</v>
      </c>
      <c r="B20" s="41">
        <v>35</v>
      </c>
      <c r="C20" s="56"/>
      <c r="D20"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id="{881D9E83-59BF-47E5-86EF-FF1516A6270D}">
            <xm:f>NOT(ISERROR(SEARCH(B6,C6)))</xm:f>
            <xm:f>B6</xm:f>
            <x14:dxf>
              <fill>
                <patternFill>
                  <bgColor rgb="FF00B050"/>
                </patternFill>
              </fill>
            </x14:dxf>
          </x14:cfRule>
          <xm:sqref>C6:C20</xm:sqref>
        </x14:conditionalFormatting>
        <x14:conditionalFormatting xmlns:xm="http://schemas.microsoft.com/office/excel/2006/main">
          <x14:cfRule type="containsBlanks" priority="3" id="{5F5E8520-7044-479E-8497-75BDA3BFF193}">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5" id="{16A408A8-93BD-4327-B1EF-546E8EEDE4E5}">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2" operator="containsText" id="{EA629DEA-B3EC-45CD-9060-044F89CDA2B6}">
            <xm:f>NOT(ISERROR(SEARCH(B4,C4)))</xm:f>
            <xm:f>B4</xm:f>
            <x14:dxf>
              <fill>
                <patternFill>
                  <bgColor rgb="FF00B050"/>
                </patternFill>
              </fill>
            </x14:dxf>
          </x14:cfRule>
          <xm:sqref>C4</xm:sqref>
        </x14:conditionalFormatting>
        <x14:conditionalFormatting xmlns:xm="http://schemas.microsoft.com/office/excel/2006/main">
          <x14:cfRule type="containsBlanks" priority="6" id="{252FD62A-4131-4843-A825-2680D0C4428D}">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1" operator="containsText" id="{80C64225-E692-4D0B-8843-CE8EE7154844}">
            <xm:f>NOT(ISERROR(SEARCH(B5,C5)))</xm:f>
            <xm:f>B5</xm:f>
            <x14:dxf>
              <fill>
                <patternFill>
                  <bgColor rgb="FF00B050"/>
                </patternFill>
              </fill>
            </x14:dxf>
          </x14:cfRule>
          <xm:sqref>C5</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tabColor rgb="FFFFC000"/>
  </sheetPr>
  <dimension ref="A1:D20"/>
  <sheetViews>
    <sheetView zoomScale="85" zoomScaleNormal="85" workbookViewId="0">
      <selection activeCell="D22" sqref="D22"/>
    </sheetView>
  </sheetViews>
  <sheetFormatPr defaultRowHeight="15" x14ac:dyDescent="0.25"/>
  <cols>
    <col min="1" max="1" width="47" customWidth="1"/>
    <col min="2" max="2" width="22.71093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238</v>
      </c>
      <c r="C5" s="56"/>
      <c r="D5" s="54"/>
    </row>
    <row r="6" spans="1:4" ht="15.75" x14ac:dyDescent="0.25">
      <c r="A6" s="57" t="s">
        <v>0</v>
      </c>
      <c r="B6" s="55" t="s">
        <v>193</v>
      </c>
      <c r="C6" s="56"/>
      <c r="D6" s="54"/>
    </row>
    <row r="7" spans="1:4" ht="15.75" x14ac:dyDescent="0.25">
      <c r="A7" s="57" t="s">
        <v>208</v>
      </c>
      <c r="B7" s="55">
        <v>6756426</v>
      </c>
      <c r="C7" s="56"/>
      <c r="D7" s="54"/>
    </row>
    <row r="8" spans="1:4" ht="15.75" x14ac:dyDescent="0.25">
      <c r="A8" s="57" t="s">
        <v>243</v>
      </c>
      <c r="B8" s="55" t="s">
        <v>155</v>
      </c>
      <c r="C8" s="56"/>
      <c r="D8" s="54"/>
    </row>
    <row r="9" spans="1:4" ht="15.75" x14ac:dyDescent="0.25">
      <c r="A9" s="57" t="s">
        <v>216</v>
      </c>
      <c r="B9" s="41" t="s">
        <v>154</v>
      </c>
      <c r="C9" s="56"/>
      <c r="D9" s="54"/>
    </row>
    <row r="10" spans="1:4" ht="15.75" x14ac:dyDescent="0.25">
      <c r="A10" s="57" t="s">
        <v>158</v>
      </c>
      <c r="B10" s="41">
        <v>15</v>
      </c>
      <c r="C10" s="56"/>
      <c r="D10" s="54"/>
    </row>
    <row r="11" spans="1:4" ht="15.75" x14ac:dyDescent="0.25">
      <c r="A11" s="57" t="s">
        <v>159</v>
      </c>
      <c r="B11" t="s">
        <v>245</v>
      </c>
      <c r="C11" s="56"/>
      <c r="D11" s="54"/>
    </row>
    <row r="12" spans="1:4" ht="15.75" x14ac:dyDescent="0.25">
      <c r="A12" s="57" t="s">
        <v>240</v>
      </c>
      <c r="B12" s="41">
        <v>210</v>
      </c>
      <c r="C12" s="56"/>
      <c r="D12" s="54"/>
    </row>
    <row r="13" spans="1:4" ht="15.75" x14ac:dyDescent="0.25">
      <c r="A13" s="57" t="s">
        <v>241</v>
      </c>
      <c r="B13" s="41">
        <v>435</v>
      </c>
      <c r="C13" s="56"/>
      <c r="D13" s="54"/>
    </row>
    <row r="14" spans="1:4" ht="15.75" x14ac:dyDescent="0.25">
      <c r="A14" s="57" t="s">
        <v>242</v>
      </c>
      <c r="B14" s="41">
        <v>15</v>
      </c>
      <c r="C14" s="56"/>
      <c r="D14" s="54"/>
    </row>
    <row r="15" spans="1:4" ht="31.5" x14ac:dyDescent="0.25">
      <c r="A15" s="57" t="s">
        <v>160</v>
      </c>
      <c r="B15" s="41">
        <v>25</v>
      </c>
      <c r="C15" s="56"/>
      <c r="D15" s="54"/>
    </row>
    <row r="16" spans="1:4" ht="15.75" x14ac:dyDescent="0.25">
      <c r="A16" s="57" t="s">
        <v>161</v>
      </c>
      <c r="B16" s="60" t="s">
        <v>167</v>
      </c>
      <c r="C16" s="56"/>
      <c r="D16" s="54"/>
    </row>
    <row r="17" spans="1:4" ht="31.5" x14ac:dyDescent="0.25">
      <c r="A17" s="57" t="s">
        <v>211</v>
      </c>
      <c r="B17" s="41">
        <v>400</v>
      </c>
      <c r="C17" s="56"/>
      <c r="D17" s="54"/>
    </row>
    <row r="18" spans="1:4" ht="15.75" x14ac:dyDescent="0.25">
      <c r="A18" s="57" t="s">
        <v>212</v>
      </c>
      <c r="B18" s="41">
        <v>2.5</v>
      </c>
      <c r="C18" s="56"/>
      <c r="D18" s="54"/>
    </row>
    <row r="19" spans="1:4" ht="31.5" x14ac:dyDescent="0.25">
      <c r="A19" s="57" t="s">
        <v>162</v>
      </c>
      <c r="B19" s="41">
        <f>B17*B18</f>
        <v>1000</v>
      </c>
      <c r="C19" s="56"/>
      <c r="D19" s="54"/>
    </row>
    <row r="20" spans="1:4" ht="15.75" x14ac:dyDescent="0.25">
      <c r="A20" s="57" t="s">
        <v>215</v>
      </c>
      <c r="B20" s="41">
        <v>35</v>
      </c>
      <c r="C20" s="56"/>
      <c r="D20"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id="{CE4588F9-AEFC-4C34-8AB7-E66B5A3AE331}">
            <xm:f>NOT(ISERROR(SEARCH(B6,C6)))</xm:f>
            <xm:f>B6</xm:f>
            <x14:dxf>
              <fill>
                <patternFill>
                  <bgColor rgb="FF00B050"/>
                </patternFill>
              </fill>
            </x14:dxf>
          </x14:cfRule>
          <xm:sqref>C6:C20</xm:sqref>
        </x14:conditionalFormatting>
        <x14:conditionalFormatting xmlns:xm="http://schemas.microsoft.com/office/excel/2006/main">
          <x14:cfRule type="containsBlanks" priority="3" id="{62C47BBB-103D-4686-BBC3-A95469238534}">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5" id="{06815D94-4388-4355-9F5C-BF87127BF2F1}">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2" operator="containsText" id="{28E6685C-117B-4924-831F-671165B8A132}">
            <xm:f>NOT(ISERROR(SEARCH(B4,C4)))</xm:f>
            <xm:f>B4</xm:f>
            <x14:dxf>
              <fill>
                <patternFill>
                  <bgColor rgb="FF00B050"/>
                </patternFill>
              </fill>
            </x14:dxf>
          </x14:cfRule>
          <xm:sqref>C4</xm:sqref>
        </x14:conditionalFormatting>
        <x14:conditionalFormatting xmlns:xm="http://schemas.microsoft.com/office/excel/2006/main">
          <x14:cfRule type="containsBlanks" priority="6" id="{0918986C-E86C-4FF2-81EB-CBCBC12D28DF}">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1" operator="containsText" id="{0F00032D-5D67-4889-8626-1EA5E86746A7}">
            <xm:f>NOT(ISERROR(SEARCH(B5,C5)))</xm:f>
            <xm:f>B5</xm:f>
            <x14:dxf>
              <fill>
                <patternFill>
                  <bgColor rgb="FF00B050"/>
                </patternFill>
              </fill>
            </x14:dxf>
          </x14:cfRule>
          <xm:sqref>C5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tabColor rgb="FFFFC000"/>
  </sheetPr>
  <dimension ref="A1:D20"/>
  <sheetViews>
    <sheetView zoomScale="85" zoomScaleNormal="85" workbookViewId="0">
      <selection activeCell="D22" sqref="D22"/>
    </sheetView>
  </sheetViews>
  <sheetFormatPr defaultRowHeight="15" x14ac:dyDescent="0.25"/>
  <cols>
    <col min="1" max="1" width="47" customWidth="1"/>
    <col min="2" max="2" width="22"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238</v>
      </c>
      <c r="C5" s="56"/>
      <c r="D5" s="54"/>
    </row>
    <row r="6" spans="1:4" ht="15.75" x14ac:dyDescent="0.25">
      <c r="A6" s="57" t="s">
        <v>0</v>
      </c>
      <c r="B6" s="55" t="s">
        <v>189</v>
      </c>
      <c r="C6" s="56"/>
      <c r="D6" s="54"/>
    </row>
    <row r="7" spans="1:4" ht="15.75" x14ac:dyDescent="0.25">
      <c r="A7" s="57" t="s">
        <v>208</v>
      </c>
      <c r="B7" s="55">
        <v>6785152</v>
      </c>
      <c r="C7" s="56"/>
      <c r="D7" s="54"/>
    </row>
    <row r="8" spans="1:4" ht="15.75" x14ac:dyDescent="0.25">
      <c r="A8" s="57" t="s">
        <v>243</v>
      </c>
      <c r="B8" s="55" t="s">
        <v>156</v>
      </c>
      <c r="C8" s="56"/>
      <c r="D8" s="54"/>
    </row>
    <row r="9" spans="1:4" ht="15.75" x14ac:dyDescent="0.25">
      <c r="A9" s="57" t="s">
        <v>216</v>
      </c>
      <c r="B9" s="41" t="s">
        <v>154</v>
      </c>
      <c r="C9" s="56"/>
      <c r="D9" s="54"/>
    </row>
    <row r="10" spans="1:4" ht="15.75" x14ac:dyDescent="0.25">
      <c r="A10" s="57" t="s">
        <v>158</v>
      </c>
      <c r="B10" s="41">
        <v>8</v>
      </c>
      <c r="C10" s="56"/>
      <c r="D10" s="54"/>
    </row>
    <row r="11" spans="1:4" ht="15.75" x14ac:dyDescent="0.25">
      <c r="A11" s="57" t="s">
        <v>159</v>
      </c>
      <c r="B11" t="s">
        <v>246</v>
      </c>
      <c r="C11" s="56"/>
      <c r="D11" s="54"/>
    </row>
    <row r="12" spans="1:4" ht="15.75" x14ac:dyDescent="0.25">
      <c r="A12" s="57" t="s">
        <v>240</v>
      </c>
      <c r="B12" s="41">
        <v>150</v>
      </c>
      <c r="C12" s="56"/>
      <c r="D12" s="54"/>
    </row>
    <row r="13" spans="1:4" ht="15.75" x14ac:dyDescent="0.25">
      <c r="A13" s="57" t="s">
        <v>241</v>
      </c>
      <c r="B13" s="41">
        <v>270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200</v>
      </c>
      <c r="C17" s="56"/>
      <c r="D17" s="54"/>
    </row>
    <row r="18" spans="1:4" ht="15.75" x14ac:dyDescent="0.25">
      <c r="A18" s="57" t="s">
        <v>212</v>
      </c>
      <c r="B18" s="58">
        <v>2</v>
      </c>
      <c r="C18" s="56"/>
      <c r="D18" s="54"/>
    </row>
    <row r="19" spans="1:4" ht="31.5" x14ac:dyDescent="0.25">
      <c r="A19" s="57" t="s">
        <v>162</v>
      </c>
      <c r="B19" s="41">
        <f>B17*B18</f>
        <v>400</v>
      </c>
      <c r="C19" s="56"/>
      <c r="D19" s="54"/>
    </row>
    <row r="20" spans="1:4" ht="15.75" x14ac:dyDescent="0.25">
      <c r="A20" s="57" t="s">
        <v>215</v>
      </c>
      <c r="B20" s="41">
        <v>35</v>
      </c>
      <c r="C20" s="56"/>
      <c r="D20"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id="{958A876D-DDE7-4DE7-A22A-1B2CB560E267}">
            <xm:f>NOT(ISERROR(SEARCH(B6,C6)))</xm:f>
            <xm:f>B6</xm:f>
            <x14:dxf>
              <fill>
                <patternFill>
                  <bgColor rgb="FF00B050"/>
                </patternFill>
              </fill>
            </x14:dxf>
          </x14:cfRule>
          <xm:sqref>C6:C20</xm:sqref>
        </x14:conditionalFormatting>
        <x14:conditionalFormatting xmlns:xm="http://schemas.microsoft.com/office/excel/2006/main">
          <x14:cfRule type="containsBlanks" priority="3" id="{D76E34F5-A248-4D33-A5B5-A9384DD6B5D3}">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5" id="{C6070511-6E87-40E3-9109-45497BFE4DC9}">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2" operator="containsText" id="{4ACA2FAE-C637-419D-8BDD-F4BCDAF4E164}">
            <xm:f>NOT(ISERROR(SEARCH(B4,C4)))</xm:f>
            <xm:f>B4</xm:f>
            <x14:dxf>
              <fill>
                <patternFill>
                  <bgColor rgb="FF00B050"/>
                </patternFill>
              </fill>
            </x14:dxf>
          </x14:cfRule>
          <xm:sqref>C4</xm:sqref>
        </x14:conditionalFormatting>
        <x14:conditionalFormatting xmlns:xm="http://schemas.microsoft.com/office/excel/2006/main">
          <x14:cfRule type="containsBlanks" priority="6" id="{B1678CEF-9731-40C5-BD08-8E5210181BBB}">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1" operator="containsText" id="{C00CC55A-451C-4C17-AD68-013D79E4550C}">
            <xm:f>NOT(ISERROR(SEARCH(B5,C5)))</xm:f>
            <xm:f>B5</xm:f>
            <x14:dxf>
              <fill>
                <patternFill>
                  <bgColor rgb="FF00B050"/>
                </patternFill>
              </fill>
            </x14:dxf>
          </x14:cfRule>
          <xm:sqref>C5</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tabColor rgb="FFFFC000"/>
  </sheetPr>
  <dimension ref="A1:D20"/>
  <sheetViews>
    <sheetView zoomScale="85" zoomScaleNormal="85" workbookViewId="0">
      <selection activeCell="D22" sqref="D22"/>
    </sheetView>
  </sheetViews>
  <sheetFormatPr defaultRowHeight="15" x14ac:dyDescent="0.25"/>
  <cols>
    <col min="1" max="1" width="47" customWidth="1"/>
    <col min="2" max="2" width="22"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238</v>
      </c>
      <c r="C5" s="56"/>
      <c r="D5" s="54"/>
    </row>
    <row r="6" spans="1:4" ht="15.75" x14ac:dyDescent="0.25">
      <c r="A6" s="57" t="s">
        <v>0</v>
      </c>
      <c r="B6" s="55" t="s">
        <v>190</v>
      </c>
      <c r="C6" s="56"/>
      <c r="D6" s="54"/>
    </row>
    <row r="7" spans="1:4" ht="15.75" x14ac:dyDescent="0.25">
      <c r="A7" s="57" t="s">
        <v>208</v>
      </c>
      <c r="B7" s="55">
        <v>6785153</v>
      </c>
      <c r="C7" s="56"/>
      <c r="D7" s="54"/>
    </row>
    <row r="8" spans="1:4" ht="15.75" x14ac:dyDescent="0.25">
      <c r="A8" s="57" t="s">
        <v>243</v>
      </c>
      <c r="B8" s="55" t="s">
        <v>156</v>
      </c>
      <c r="C8" s="56"/>
      <c r="D8" s="54"/>
    </row>
    <row r="9" spans="1:4" ht="15.75" x14ac:dyDescent="0.25">
      <c r="A9" s="57" t="s">
        <v>216</v>
      </c>
      <c r="B9" s="41" t="s">
        <v>154</v>
      </c>
      <c r="C9" s="56"/>
      <c r="D9" s="54"/>
    </row>
    <row r="10" spans="1:4" ht="15.75" x14ac:dyDescent="0.25">
      <c r="A10" s="57" t="s">
        <v>158</v>
      </c>
      <c r="B10" s="41">
        <v>9</v>
      </c>
      <c r="C10" s="56"/>
      <c r="D10" s="54"/>
    </row>
    <row r="11" spans="1:4" ht="15.75" x14ac:dyDescent="0.25">
      <c r="A11" s="57" t="s">
        <v>159</v>
      </c>
      <c r="B11" t="s">
        <v>247</v>
      </c>
      <c r="C11" s="56"/>
      <c r="D11" s="54"/>
    </row>
    <row r="12" spans="1:4" ht="15.75" x14ac:dyDescent="0.25">
      <c r="A12" s="57" t="s">
        <v>240</v>
      </c>
      <c r="B12" s="41">
        <v>150</v>
      </c>
      <c r="C12" s="56"/>
      <c r="D12" s="54"/>
    </row>
    <row r="13" spans="1:4" ht="15.75" x14ac:dyDescent="0.25">
      <c r="A13" s="57" t="s">
        <v>241</v>
      </c>
      <c r="B13" s="41">
        <v>285</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200</v>
      </c>
      <c r="C17" s="56"/>
      <c r="D17" s="54"/>
    </row>
    <row r="18" spans="1:4" ht="15.75" x14ac:dyDescent="0.25">
      <c r="A18" s="57" t="s">
        <v>212</v>
      </c>
      <c r="B18" s="58">
        <v>2</v>
      </c>
      <c r="C18" s="56"/>
      <c r="D18" s="54"/>
    </row>
    <row r="19" spans="1:4" ht="31.5" x14ac:dyDescent="0.25">
      <c r="A19" s="57" t="s">
        <v>162</v>
      </c>
      <c r="B19" s="41">
        <f>B17*B18</f>
        <v>400</v>
      </c>
      <c r="C19" s="56"/>
      <c r="D19" s="54"/>
    </row>
    <row r="20" spans="1:4" ht="15.75" x14ac:dyDescent="0.25">
      <c r="A20" s="57" t="s">
        <v>215</v>
      </c>
      <c r="B20" s="41">
        <v>35</v>
      </c>
      <c r="C20" s="56"/>
      <c r="D20"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id="{C22886B0-7939-4106-9EBF-4B3894220B57}">
            <xm:f>NOT(ISERROR(SEARCH(B6,C6)))</xm:f>
            <xm:f>B6</xm:f>
            <x14:dxf>
              <fill>
                <patternFill>
                  <bgColor rgb="FF00B050"/>
                </patternFill>
              </fill>
            </x14:dxf>
          </x14:cfRule>
          <xm:sqref>C6:C20</xm:sqref>
        </x14:conditionalFormatting>
        <x14:conditionalFormatting xmlns:xm="http://schemas.microsoft.com/office/excel/2006/main">
          <x14:cfRule type="containsBlanks" priority="3" id="{CB037100-D8A7-4697-90CE-3005C60A9026}">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5" id="{5A0606AA-168D-4F56-891E-7DEB982C45F9}">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2" operator="containsText" id="{45191B61-0C5D-4BFE-AE85-933948FF565F}">
            <xm:f>NOT(ISERROR(SEARCH(B4,C4)))</xm:f>
            <xm:f>B4</xm:f>
            <x14:dxf>
              <fill>
                <patternFill>
                  <bgColor rgb="FF00B050"/>
                </patternFill>
              </fill>
            </x14:dxf>
          </x14:cfRule>
          <xm:sqref>C4</xm:sqref>
        </x14:conditionalFormatting>
        <x14:conditionalFormatting xmlns:xm="http://schemas.microsoft.com/office/excel/2006/main">
          <x14:cfRule type="containsBlanks" priority="6" id="{B1B76C1F-F9C5-490D-9A8C-8919474B6B0D}">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1" operator="containsText" id="{17C98B97-1244-49F7-908A-E629723E2A3B}">
            <xm:f>NOT(ISERROR(SEARCH(B5,C5)))</xm:f>
            <xm:f>B5</xm:f>
            <x14:dxf>
              <fill>
                <patternFill>
                  <bgColor rgb="FF00B050"/>
                </patternFill>
              </fill>
            </x14:dxf>
          </x14:cfRule>
          <xm:sqref>C5</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tabColor rgb="FF00B0F0"/>
  </sheetPr>
  <dimension ref="A1:D28"/>
  <sheetViews>
    <sheetView topLeftCell="A5" zoomScale="85" zoomScaleNormal="85" workbookViewId="0">
      <selection activeCell="B10" sqref="B10"/>
    </sheetView>
  </sheetViews>
  <sheetFormatPr defaultRowHeight="15" x14ac:dyDescent="0.25"/>
  <cols>
    <col min="1" max="1" width="47" customWidth="1"/>
    <col min="2" max="2" width="52.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182</v>
      </c>
      <c r="C6" s="56"/>
      <c r="D6" s="54"/>
    </row>
    <row r="7" spans="1:4" ht="15.75" x14ac:dyDescent="0.25">
      <c r="A7" s="57" t="s">
        <v>208</v>
      </c>
      <c r="B7" s="55">
        <v>6762448</v>
      </c>
      <c r="C7" s="56"/>
      <c r="D7" s="54"/>
    </row>
    <row r="8" spans="1:4" ht="15.75" x14ac:dyDescent="0.25">
      <c r="A8" s="57" t="s">
        <v>243</v>
      </c>
      <c r="B8" s="55" t="s">
        <v>156</v>
      </c>
      <c r="C8" s="56"/>
      <c r="D8" s="54"/>
    </row>
    <row r="9" spans="1:4" ht="15.75" x14ac:dyDescent="0.25">
      <c r="A9" s="57" t="s">
        <v>216</v>
      </c>
      <c r="B9" s="41" t="s">
        <v>270</v>
      </c>
      <c r="C9" s="56"/>
      <c r="D9" s="54"/>
    </row>
    <row r="10" spans="1:4" ht="15.75" x14ac:dyDescent="0.25">
      <c r="A10" s="57" t="s">
        <v>158</v>
      </c>
      <c r="B10" s="41">
        <v>12</v>
      </c>
      <c r="C10" s="56"/>
      <c r="D10" s="54"/>
    </row>
    <row r="11" spans="1:4" ht="15.75" x14ac:dyDescent="0.25">
      <c r="A11" s="57" t="s">
        <v>159</v>
      </c>
      <c r="B11" s="50" t="s">
        <v>171</v>
      </c>
      <c r="C11" s="56"/>
      <c r="D11" s="54"/>
    </row>
    <row r="12" spans="1:4" ht="15.75" x14ac:dyDescent="0.25">
      <c r="A12" s="57" t="s">
        <v>240</v>
      </c>
      <c r="B12" s="41">
        <v>140</v>
      </c>
      <c r="C12" s="56"/>
      <c r="D12" s="54"/>
    </row>
    <row r="13" spans="1:4" ht="15.75" x14ac:dyDescent="0.25">
      <c r="A13" s="57" t="s">
        <v>241</v>
      </c>
      <c r="B13" s="41">
        <v>320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200</v>
      </c>
      <c r="C17" s="56"/>
      <c r="D17" s="54"/>
    </row>
    <row r="18" spans="1:4" ht="15.75" x14ac:dyDescent="0.25">
      <c r="A18" s="57" t="s">
        <v>212</v>
      </c>
      <c r="B18" s="58">
        <v>2.5</v>
      </c>
      <c r="C18" s="56"/>
      <c r="D18" s="54"/>
    </row>
    <row r="19" spans="1:4" ht="31.5" x14ac:dyDescent="0.25">
      <c r="A19" s="57" t="s">
        <v>162</v>
      </c>
      <c r="B19" s="41">
        <f>B17*B18</f>
        <v>500</v>
      </c>
      <c r="C19" s="56"/>
      <c r="D19" s="54"/>
    </row>
    <row r="20" spans="1:4" ht="15.75" x14ac:dyDescent="0.25">
      <c r="A20" s="57" t="s">
        <v>215</v>
      </c>
      <c r="B20" s="41">
        <v>35</v>
      </c>
      <c r="C20" s="56"/>
      <c r="D20" s="54"/>
    </row>
    <row r="21" spans="1:4" ht="15.75" x14ac:dyDescent="0.25">
      <c r="A21" s="57" t="s">
        <v>214</v>
      </c>
      <c r="B21" s="41">
        <v>1.8</v>
      </c>
      <c r="C21" s="56"/>
      <c r="D21" s="54"/>
    </row>
    <row r="22" spans="1:4" ht="15.75" x14ac:dyDescent="0.25">
      <c r="A22" s="57" t="s">
        <v>276</v>
      </c>
      <c r="B22" s="61" t="s">
        <v>273</v>
      </c>
      <c r="C22" s="56"/>
      <c r="D22" s="54"/>
    </row>
    <row r="23" spans="1:4" ht="15.75" x14ac:dyDescent="0.25">
      <c r="A23" s="57" t="s">
        <v>277</v>
      </c>
      <c r="B23" s="61" t="s">
        <v>272</v>
      </c>
      <c r="C23" s="56"/>
      <c r="D23" s="54"/>
    </row>
    <row r="24" spans="1:4" ht="15.75" x14ac:dyDescent="0.25">
      <c r="A24" s="57" t="s">
        <v>278</v>
      </c>
      <c r="B24" s="61" t="s">
        <v>285</v>
      </c>
      <c r="C24" s="56"/>
      <c r="D24" s="54"/>
    </row>
    <row r="25" spans="1:4" ht="15.75" x14ac:dyDescent="0.25">
      <c r="A25" s="57" t="s">
        <v>279</v>
      </c>
      <c r="B25" s="61" t="s">
        <v>289</v>
      </c>
      <c r="C25" s="56"/>
      <c r="D25" s="54"/>
    </row>
    <row r="26" spans="1:4" ht="31.5" x14ac:dyDescent="0.25">
      <c r="A26" s="57" t="s">
        <v>281</v>
      </c>
      <c r="B26" s="61" t="s">
        <v>274</v>
      </c>
      <c r="C26" s="56"/>
      <c r="D26" s="54"/>
    </row>
    <row r="27" spans="1:4" ht="15.75" x14ac:dyDescent="0.25">
      <c r="A27" s="57" t="s">
        <v>283</v>
      </c>
      <c r="B27" s="61" t="s">
        <v>284</v>
      </c>
      <c r="C27" s="56"/>
      <c r="D27" s="54"/>
    </row>
    <row r="28" spans="1:4" ht="31.5" x14ac:dyDescent="0.25">
      <c r="A28" s="57" t="s">
        <v>282</v>
      </c>
      <c r="B28" s="61" t="s">
        <v>274</v>
      </c>
      <c r="C28" s="56"/>
      <c r="D28"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A15E6EF9-5269-4449-AEBD-0C49363E638F}">
            <xm:f>NOT(ISERROR(SEARCH(B6,C6)))</xm:f>
            <xm:f>B6</xm:f>
            <x14:dxf>
              <fill>
                <patternFill>
                  <bgColor rgb="FF00B050"/>
                </patternFill>
              </fill>
            </x14:dxf>
          </x14:cfRule>
          <xm:sqref>C6:C20</xm:sqref>
        </x14:conditionalFormatting>
        <x14:conditionalFormatting xmlns:xm="http://schemas.microsoft.com/office/excel/2006/main">
          <x14:cfRule type="containsBlanks" priority="9" id="{036AF840-1BD3-4BD4-8486-F07AE9838458}">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F6C77FDA-06E4-4098-8CE4-1D01B17CDC66}">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A5AF8986-BFC6-4977-80A1-DE81003A8BD9}">
            <xm:f>NOT(ISERROR(SEARCH(B4,C4)))</xm:f>
            <xm:f>B4</xm:f>
            <x14:dxf>
              <fill>
                <patternFill>
                  <bgColor rgb="FF00B050"/>
                </patternFill>
              </fill>
            </x14:dxf>
          </x14:cfRule>
          <xm:sqref>C4</xm:sqref>
        </x14:conditionalFormatting>
        <x14:conditionalFormatting xmlns:xm="http://schemas.microsoft.com/office/excel/2006/main">
          <x14:cfRule type="containsBlanks" priority="12" id="{BA722D12-B589-4BA0-AF2B-A7F81D89AB0B}">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AC3FBBFF-2735-4B91-A178-3C1831B8CC8A}">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FF77C196-DA2F-4FB4-92E6-69083EF767FF}">
            <xm:f>NOT(ISERROR(SEARCH(B21,C21)))</xm:f>
            <xm:f>B21</xm:f>
            <x14:dxf>
              <fill>
                <patternFill>
                  <bgColor rgb="FF00B050"/>
                </patternFill>
              </fill>
            </x14:dxf>
          </x14:cfRule>
          <xm:sqref>C21</xm:sqref>
        </x14:conditionalFormatting>
        <x14:conditionalFormatting xmlns:xm="http://schemas.microsoft.com/office/excel/2006/main">
          <x14:cfRule type="containsBlanks" priority="6" id="{D8D055EF-C1BD-4E8D-A852-DB12F82F0B7D}">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2" operator="containsText" id="{7E7FF8B6-5A3E-4B5D-97F2-7EB53EAC3658}">
            <xm:f>NOT(ISERROR(SEARCH(B22,C22)))</xm:f>
            <xm:f>B22</xm:f>
            <x14:dxf>
              <fill>
                <patternFill>
                  <bgColor rgb="FF00B050"/>
                </patternFill>
              </fill>
            </x14:dxf>
          </x14:cfRule>
          <xm:sqref>C22:C28</xm:sqref>
        </x14:conditionalFormatting>
        <x14:conditionalFormatting xmlns:xm="http://schemas.microsoft.com/office/excel/2006/main">
          <x14:cfRule type="containsBlanks" priority="1" id="{2A6D229D-2B6C-40FC-9054-E066DDF5019F}">
            <xm:f>LEN(TRIM('\Users\a436681\Documents\00Dati\Global O&amp;M NCS\Gare\Giunti e terminali Global 2018 1+1\[Check list rev0.xlsx]6710247 Spain'!#REF!))=0</xm:f>
            <x14:dxf>
              <fill>
                <patternFill>
                  <bgColor rgb="FFFFFFCC"/>
                </patternFill>
              </fill>
            </x14:dxf>
          </x14:cfRule>
          <xm:sqref>D22:D28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tabColor rgb="FF00B0F0"/>
  </sheetPr>
  <dimension ref="A1:D29"/>
  <sheetViews>
    <sheetView topLeftCell="A3" zoomScale="85" zoomScaleNormal="85" workbookViewId="0">
      <selection activeCell="A22" sqref="A22:D29"/>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178</v>
      </c>
      <c r="C6" s="56"/>
      <c r="D6" s="54"/>
    </row>
    <row r="7" spans="1:4" ht="15.75" x14ac:dyDescent="0.25">
      <c r="A7" s="57" t="s">
        <v>208</v>
      </c>
      <c r="B7" s="55">
        <v>6762449</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10</v>
      </c>
      <c r="C10" s="56"/>
      <c r="D10" s="54"/>
    </row>
    <row r="11" spans="1:4" ht="15.75" x14ac:dyDescent="0.25">
      <c r="A11" s="57" t="s">
        <v>159</v>
      </c>
      <c r="B11" s="50" t="s">
        <v>168</v>
      </c>
      <c r="C11" s="56"/>
      <c r="D11" s="54"/>
    </row>
    <row r="12" spans="1:4" ht="15.75" x14ac:dyDescent="0.25">
      <c r="A12" s="57" t="s">
        <v>240</v>
      </c>
      <c r="B12" s="41">
        <v>140</v>
      </c>
      <c r="C12" s="56"/>
      <c r="D12" s="54"/>
    </row>
    <row r="13" spans="1:4" ht="15.75" x14ac:dyDescent="0.25">
      <c r="A13" s="57" t="s">
        <v>241</v>
      </c>
      <c r="B13" s="41">
        <v>290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200</v>
      </c>
      <c r="C17" s="56"/>
      <c r="D17" s="54"/>
    </row>
    <row r="18" spans="1:4" ht="15.75" x14ac:dyDescent="0.25">
      <c r="A18" s="57" t="s">
        <v>212</v>
      </c>
      <c r="B18" s="58">
        <v>2.5</v>
      </c>
      <c r="C18" s="56"/>
      <c r="D18" s="54"/>
    </row>
    <row r="19" spans="1:4" ht="31.5" x14ac:dyDescent="0.25">
      <c r="A19" s="57" t="s">
        <v>162</v>
      </c>
      <c r="B19" s="41">
        <f>B17*B18</f>
        <v>500</v>
      </c>
      <c r="C19" s="56"/>
      <c r="D19" s="54"/>
    </row>
    <row r="20" spans="1:4" ht="15.75" x14ac:dyDescent="0.25">
      <c r="A20" s="57" t="s">
        <v>215</v>
      </c>
      <c r="B20" s="41">
        <v>35</v>
      </c>
      <c r="C20" s="56"/>
      <c r="D20" s="54"/>
    </row>
    <row r="21" spans="1:4" ht="15.75" x14ac:dyDescent="0.25">
      <c r="A21" s="57" t="s">
        <v>214</v>
      </c>
      <c r="B21" s="41">
        <f>0.1*B10+0.6</f>
        <v>1.6</v>
      </c>
      <c r="C21" s="56"/>
      <c r="D21" s="54"/>
    </row>
    <row r="22" spans="1:4" ht="30" x14ac:dyDescent="0.25">
      <c r="A22" s="57" t="s">
        <v>276</v>
      </c>
      <c r="B22" s="61" t="s">
        <v>273</v>
      </c>
      <c r="C22" s="56"/>
      <c r="D22" s="54"/>
    </row>
    <row r="23" spans="1:4" ht="15.75" x14ac:dyDescent="0.25">
      <c r="A23" s="57" t="s">
        <v>277</v>
      </c>
      <c r="B23" s="61" t="s">
        <v>272</v>
      </c>
      <c r="C23" s="56"/>
      <c r="D23" s="54"/>
    </row>
    <row r="24" spans="1:4" ht="30" x14ac:dyDescent="0.25">
      <c r="A24" s="57" t="s">
        <v>278</v>
      </c>
      <c r="B24" s="61" t="s">
        <v>285</v>
      </c>
      <c r="C24" s="56"/>
      <c r="D24" s="54"/>
    </row>
    <row r="25" spans="1:4" ht="15.75" x14ac:dyDescent="0.25">
      <c r="A25" s="57" t="s">
        <v>279</v>
      </c>
      <c r="B25" s="61" t="s">
        <v>280</v>
      </c>
      <c r="C25" s="56"/>
      <c r="D25" s="54"/>
    </row>
    <row r="26" spans="1:4" ht="31.5" x14ac:dyDescent="0.25">
      <c r="A26" s="57" t="s">
        <v>281</v>
      </c>
      <c r="B26" s="61" t="s">
        <v>274</v>
      </c>
      <c r="C26" s="56"/>
      <c r="D26" s="54"/>
    </row>
    <row r="27" spans="1:4" ht="15.75" x14ac:dyDescent="0.25">
      <c r="A27" s="57" t="s">
        <v>283</v>
      </c>
      <c r="B27" s="61" t="s">
        <v>284</v>
      </c>
      <c r="C27" s="56"/>
      <c r="D27" s="54"/>
    </row>
    <row r="28" spans="1:4" ht="31.5" x14ac:dyDescent="0.25">
      <c r="A28" s="57" t="s">
        <v>282</v>
      </c>
      <c r="B28" s="61" t="s">
        <v>274</v>
      </c>
      <c r="C28" s="56"/>
      <c r="D28" s="54"/>
    </row>
    <row r="29" spans="1:4" ht="63" x14ac:dyDescent="0.25">
      <c r="A29" s="57" t="s">
        <v>288</v>
      </c>
      <c r="B29" s="61" t="s">
        <v>274</v>
      </c>
      <c r="C29" s="56"/>
      <c r="D29"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70E54BE7-1F66-47D5-8BDE-3AB0843C9C79}">
            <xm:f>NOT(ISERROR(SEARCH(B6,C6)))</xm:f>
            <xm:f>B6</xm:f>
            <x14:dxf>
              <fill>
                <patternFill>
                  <bgColor rgb="FF00B050"/>
                </patternFill>
              </fill>
            </x14:dxf>
          </x14:cfRule>
          <xm:sqref>C6:C20</xm:sqref>
        </x14:conditionalFormatting>
        <x14:conditionalFormatting xmlns:xm="http://schemas.microsoft.com/office/excel/2006/main">
          <x14:cfRule type="containsBlanks" priority="9" id="{E2427869-B2E4-46D3-B065-EDBA6E1B595F}">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3AFCECD1-A31A-46AD-8848-35310631E7EB}">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BCD80FC4-2BA9-47B3-BE9C-1EB12CA48A11}">
            <xm:f>NOT(ISERROR(SEARCH(B4,C4)))</xm:f>
            <xm:f>B4</xm:f>
            <x14:dxf>
              <fill>
                <patternFill>
                  <bgColor rgb="FF00B050"/>
                </patternFill>
              </fill>
            </x14:dxf>
          </x14:cfRule>
          <xm:sqref>C4</xm:sqref>
        </x14:conditionalFormatting>
        <x14:conditionalFormatting xmlns:xm="http://schemas.microsoft.com/office/excel/2006/main">
          <x14:cfRule type="containsBlanks" priority="12" id="{858AFF3A-75BA-4606-85E3-E9E3ABC9A2CC}">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1CBFE9E3-4D10-4C5A-8F44-3455B808624A}">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1E393C99-50D4-4C09-A8EE-4877052218CB}">
            <xm:f>NOT(ISERROR(SEARCH(B21,C21)))</xm:f>
            <xm:f>B21</xm:f>
            <x14:dxf>
              <fill>
                <patternFill>
                  <bgColor rgb="FF00B050"/>
                </patternFill>
              </fill>
            </x14:dxf>
          </x14:cfRule>
          <xm:sqref>C21</xm:sqref>
        </x14:conditionalFormatting>
        <x14:conditionalFormatting xmlns:xm="http://schemas.microsoft.com/office/excel/2006/main">
          <x14:cfRule type="containsBlanks" priority="6" id="{C1A73E6C-376C-4D22-BDD1-1CA56D85E240}">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66E8789F-B30D-4ED2-973C-8C5274DFDEEE}">
            <xm:f>NOT(ISERROR(SEARCH(B22,C22)))</xm:f>
            <xm:f>B22</xm:f>
            <x14:dxf>
              <fill>
                <patternFill>
                  <bgColor rgb="FF00B050"/>
                </patternFill>
              </fill>
            </x14:dxf>
          </x14:cfRule>
          <xm:sqref>C22:C28</xm:sqref>
        </x14:conditionalFormatting>
        <x14:conditionalFormatting xmlns:xm="http://schemas.microsoft.com/office/excel/2006/main">
          <x14:cfRule type="containsBlanks" priority="3" id="{C6C7671F-4F92-4EA9-881C-FE26EEDD4986}">
            <xm:f>LEN(TRIM('\Users\a436681\Documents\00Dati\Global O&amp;M NCS\Gare\Giunti e terminali Global 2018 1+1\[Check list rev0.xlsx]6710247 Spain'!#REF!))=0</xm:f>
            <x14:dxf>
              <fill>
                <patternFill>
                  <bgColor rgb="FFFFFFCC"/>
                </patternFill>
              </fill>
            </x14:dxf>
          </x14:cfRule>
          <xm:sqref>D22:D28</xm:sqref>
        </x14:conditionalFormatting>
        <x14:conditionalFormatting xmlns:xm="http://schemas.microsoft.com/office/excel/2006/main">
          <x14:cfRule type="containsText" priority="2" operator="containsText" id="{E6F019C4-B1DC-4B0E-8411-E6E93686A357}">
            <xm:f>NOT(ISERROR(SEARCH(B29,C29)))</xm:f>
            <xm:f>B29</xm:f>
            <x14:dxf>
              <fill>
                <patternFill>
                  <bgColor rgb="FF00B050"/>
                </patternFill>
              </fill>
            </x14:dxf>
          </x14:cfRule>
          <xm:sqref>C29</xm:sqref>
        </x14:conditionalFormatting>
        <x14:conditionalFormatting xmlns:xm="http://schemas.microsoft.com/office/excel/2006/main">
          <x14:cfRule type="containsBlanks" priority="1" id="{038EC9D6-F1AD-4F95-9ABA-4FBD99D5D499}">
            <xm:f>LEN(TRIM('\Users\a436681\Documents\00Dati\Global O&amp;M NCS\Gare\Giunti e terminali Global 2018 1+1\[Check list rev0.xlsx]6710247 Spain'!#REF!))=0</xm:f>
            <x14:dxf>
              <fill>
                <patternFill>
                  <bgColor rgb="FFFFFFCC"/>
                </patternFill>
              </fill>
            </x14:dxf>
          </x14:cfRule>
          <xm:sqref>D29</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tabColor rgb="FF00B0F0"/>
  </sheetPr>
  <dimension ref="A1:D29"/>
  <sheetViews>
    <sheetView tabSelected="1" topLeftCell="A8" zoomScale="85" zoomScaleNormal="85" workbookViewId="0">
      <selection activeCell="C22" sqref="C22"/>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180</v>
      </c>
      <c r="C6" s="56"/>
      <c r="D6" s="54"/>
    </row>
    <row r="7" spans="1:4" ht="15.75" x14ac:dyDescent="0.25">
      <c r="A7" s="57" t="s">
        <v>208</v>
      </c>
      <c r="B7" s="55">
        <v>6762450</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10</v>
      </c>
      <c r="C10" s="56"/>
      <c r="D10" s="54"/>
    </row>
    <row r="11" spans="1:4" ht="15.75" x14ac:dyDescent="0.25">
      <c r="A11" s="57" t="s">
        <v>159</v>
      </c>
      <c r="B11" s="50" t="s">
        <v>169</v>
      </c>
      <c r="C11" s="56"/>
      <c r="D11" s="54"/>
    </row>
    <row r="12" spans="1:4" ht="15.75" x14ac:dyDescent="0.25">
      <c r="A12" s="57" t="s">
        <v>240</v>
      </c>
      <c r="B12" s="41">
        <v>170</v>
      </c>
      <c r="C12" s="56"/>
      <c r="D12" s="54"/>
    </row>
    <row r="13" spans="1:4" ht="15.75" x14ac:dyDescent="0.25">
      <c r="A13" s="57" t="s">
        <v>241</v>
      </c>
      <c r="B13" s="41">
        <v>320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412</v>
      </c>
      <c r="C17" s="56"/>
      <c r="D17" s="54"/>
    </row>
    <row r="18" spans="1:4" ht="15.75" x14ac:dyDescent="0.25">
      <c r="A18" s="57" t="s">
        <v>212</v>
      </c>
      <c r="B18" s="58">
        <v>2.5</v>
      </c>
      <c r="C18" s="56"/>
      <c r="D18" s="54"/>
    </row>
    <row r="19" spans="1:4" ht="31.5" x14ac:dyDescent="0.25">
      <c r="A19" s="57" t="s">
        <v>162</v>
      </c>
      <c r="B19" s="41">
        <f>B17*B18</f>
        <v>1030</v>
      </c>
      <c r="C19" s="56"/>
      <c r="D19" s="54"/>
    </row>
    <row r="20" spans="1:4" ht="15.75" x14ac:dyDescent="0.25">
      <c r="A20" s="57" t="s">
        <v>215</v>
      </c>
      <c r="B20" s="41">
        <v>35</v>
      </c>
      <c r="C20" s="56"/>
      <c r="D20" s="54"/>
    </row>
    <row r="21" spans="1:4" ht="15.75" x14ac:dyDescent="0.25">
      <c r="A21" s="57" t="s">
        <v>214</v>
      </c>
      <c r="B21" s="41">
        <f>0.1*B10+0.6</f>
        <v>1.6</v>
      </c>
      <c r="C21" s="56"/>
      <c r="D21" s="54"/>
    </row>
    <row r="22" spans="1:4" ht="30" x14ac:dyDescent="0.25">
      <c r="A22" s="57" t="s">
        <v>276</v>
      </c>
      <c r="B22" s="61" t="s">
        <v>273</v>
      </c>
      <c r="C22" s="56"/>
      <c r="D22" s="54"/>
    </row>
    <row r="23" spans="1:4" ht="15.75" x14ac:dyDescent="0.25">
      <c r="A23" s="57" t="s">
        <v>277</v>
      </c>
      <c r="B23" s="61" t="s">
        <v>272</v>
      </c>
      <c r="C23" s="56"/>
      <c r="D23" s="54"/>
    </row>
    <row r="24" spans="1:4" ht="30" x14ac:dyDescent="0.25">
      <c r="A24" s="57" t="s">
        <v>278</v>
      </c>
      <c r="B24" s="61" t="s">
        <v>285</v>
      </c>
      <c r="C24" s="56"/>
      <c r="D24" s="54"/>
    </row>
    <row r="25" spans="1:4" ht="15.75" x14ac:dyDescent="0.25">
      <c r="A25" s="57" t="s">
        <v>279</v>
      </c>
      <c r="B25" s="61" t="s">
        <v>280</v>
      </c>
      <c r="C25" s="56"/>
      <c r="D25" s="54"/>
    </row>
    <row r="26" spans="1:4" ht="31.5" x14ac:dyDescent="0.25">
      <c r="A26" s="57" t="s">
        <v>281</v>
      </c>
      <c r="B26" s="61" t="s">
        <v>274</v>
      </c>
      <c r="C26" s="56"/>
      <c r="D26" s="54"/>
    </row>
    <row r="27" spans="1:4" ht="15.75" x14ac:dyDescent="0.25">
      <c r="A27" s="57" t="s">
        <v>283</v>
      </c>
      <c r="B27" s="61" t="s">
        <v>284</v>
      </c>
      <c r="C27" s="56"/>
      <c r="D27" s="54"/>
    </row>
    <row r="28" spans="1:4" ht="31.5" x14ac:dyDescent="0.25">
      <c r="A28" s="57" t="s">
        <v>282</v>
      </c>
      <c r="B28" s="61" t="s">
        <v>274</v>
      </c>
      <c r="C28" s="56"/>
      <c r="D28" s="54"/>
    </row>
    <row r="29" spans="1:4" ht="63" x14ac:dyDescent="0.25">
      <c r="A29" s="57" t="s">
        <v>288</v>
      </c>
      <c r="B29" s="61" t="s">
        <v>274</v>
      </c>
      <c r="C29" s="56"/>
      <c r="D29"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15426D70-A36E-4871-9732-5C6F9CBB327F}">
            <xm:f>NOT(ISERROR(SEARCH(B6,C6)))</xm:f>
            <xm:f>B6</xm:f>
            <x14:dxf>
              <fill>
                <patternFill>
                  <bgColor rgb="FF00B050"/>
                </patternFill>
              </fill>
            </x14:dxf>
          </x14:cfRule>
          <xm:sqref>C6:C20</xm:sqref>
        </x14:conditionalFormatting>
        <x14:conditionalFormatting xmlns:xm="http://schemas.microsoft.com/office/excel/2006/main">
          <x14:cfRule type="containsBlanks" priority="9" id="{540136C0-6077-43EA-B109-A023A6E93149}">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C9A4C21E-83B4-4E3A-87C5-4F0E55648A51}">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5918C57B-97B9-4340-8912-BA14848AC733}">
            <xm:f>NOT(ISERROR(SEARCH(B4,C4)))</xm:f>
            <xm:f>B4</xm:f>
            <x14:dxf>
              <fill>
                <patternFill>
                  <bgColor rgb="FF00B050"/>
                </patternFill>
              </fill>
            </x14:dxf>
          </x14:cfRule>
          <xm:sqref>C4</xm:sqref>
        </x14:conditionalFormatting>
        <x14:conditionalFormatting xmlns:xm="http://schemas.microsoft.com/office/excel/2006/main">
          <x14:cfRule type="containsBlanks" priority="12" id="{43FF73D9-8140-4A3B-8C1D-DDE020FF2B66}">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AEA343B2-F22E-4BDA-9CE5-4F0556AD2A98}">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BB2D9CC0-0140-48FF-8872-948ECEBB2C92}">
            <xm:f>NOT(ISERROR(SEARCH(B21,C21)))</xm:f>
            <xm:f>B21</xm:f>
            <x14:dxf>
              <fill>
                <patternFill>
                  <bgColor rgb="FF00B050"/>
                </patternFill>
              </fill>
            </x14:dxf>
          </x14:cfRule>
          <xm:sqref>C21</xm:sqref>
        </x14:conditionalFormatting>
        <x14:conditionalFormatting xmlns:xm="http://schemas.microsoft.com/office/excel/2006/main">
          <x14:cfRule type="containsBlanks" priority="6" id="{F4706163-8F7B-4533-8059-3055987A0815}">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6E47A5C5-EA49-4D1C-90D4-7C002D71EB49}">
            <xm:f>NOT(ISERROR(SEARCH(B22,C22)))</xm:f>
            <xm:f>B22</xm:f>
            <x14:dxf>
              <fill>
                <patternFill>
                  <bgColor rgb="FF00B050"/>
                </patternFill>
              </fill>
            </x14:dxf>
          </x14:cfRule>
          <xm:sqref>C22:C28</xm:sqref>
        </x14:conditionalFormatting>
        <x14:conditionalFormatting xmlns:xm="http://schemas.microsoft.com/office/excel/2006/main">
          <x14:cfRule type="containsBlanks" priority="3" id="{E383A6BC-14DC-40C8-9A15-4592447BF4CB}">
            <xm:f>LEN(TRIM('\Users\a436681\Documents\00Dati\Global O&amp;M NCS\Gare\Giunti e terminali Global 2018 1+1\[Check list rev0.xlsx]6710247 Spain'!#REF!))=0</xm:f>
            <x14:dxf>
              <fill>
                <patternFill>
                  <bgColor rgb="FFFFFFCC"/>
                </patternFill>
              </fill>
            </x14:dxf>
          </x14:cfRule>
          <xm:sqref>D22:D28</xm:sqref>
        </x14:conditionalFormatting>
        <x14:conditionalFormatting xmlns:xm="http://schemas.microsoft.com/office/excel/2006/main">
          <x14:cfRule type="containsText" priority="2" operator="containsText" id="{18925A1A-79E8-4AAC-87E1-1F56FE03D02D}">
            <xm:f>NOT(ISERROR(SEARCH(B29,C29)))</xm:f>
            <xm:f>B29</xm:f>
            <x14:dxf>
              <fill>
                <patternFill>
                  <bgColor rgb="FF00B050"/>
                </patternFill>
              </fill>
            </x14:dxf>
          </x14:cfRule>
          <xm:sqref>C29</xm:sqref>
        </x14:conditionalFormatting>
        <x14:conditionalFormatting xmlns:xm="http://schemas.microsoft.com/office/excel/2006/main">
          <x14:cfRule type="containsBlanks" priority="1" id="{4FA345D9-DADC-4DB2-B37A-CA829B4C4808}">
            <xm:f>LEN(TRIM('\Users\a436681\Documents\00Dati\Global O&amp;M NCS\Gare\Giunti e terminali Global 2018 1+1\[Check list rev0.xlsx]6710247 Spain'!#REF!))=0</xm:f>
            <x14:dxf>
              <fill>
                <patternFill>
                  <bgColor rgb="FFFFFFCC"/>
                </patternFill>
              </fill>
            </x14:dxf>
          </x14:cfRule>
          <xm:sqref>D29</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tabColor rgb="FF00B0F0"/>
  </sheetPr>
  <dimension ref="A1:D29"/>
  <sheetViews>
    <sheetView topLeftCell="A8" zoomScale="85" zoomScaleNormal="85" workbookViewId="0">
      <selection activeCell="A22" sqref="A22:D29"/>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181</v>
      </c>
      <c r="C6" s="56"/>
      <c r="D6" s="54"/>
    </row>
    <row r="7" spans="1:4" ht="15.75" x14ac:dyDescent="0.25">
      <c r="A7" s="57" t="s">
        <v>208</v>
      </c>
      <c r="B7" s="55">
        <v>6762451</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12</v>
      </c>
      <c r="C10" s="56"/>
      <c r="D10" s="54"/>
    </row>
    <row r="11" spans="1:4" ht="15.75" x14ac:dyDescent="0.25">
      <c r="A11" s="57" t="s">
        <v>159</v>
      </c>
      <c r="B11" s="50" t="s">
        <v>170</v>
      </c>
      <c r="C11" s="56"/>
      <c r="D11" s="54"/>
    </row>
    <row r="12" spans="1:4" ht="15.75" x14ac:dyDescent="0.25">
      <c r="A12" s="57" t="s">
        <v>240</v>
      </c>
      <c r="B12" s="41">
        <v>140</v>
      </c>
      <c r="C12" s="56"/>
      <c r="D12" s="54"/>
    </row>
    <row r="13" spans="1:4" ht="15.75" x14ac:dyDescent="0.25">
      <c r="A13" s="57" t="s">
        <v>241</v>
      </c>
      <c r="B13" s="41">
        <v>320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200</v>
      </c>
      <c r="C17" s="56"/>
      <c r="D17" s="54"/>
    </row>
    <row r="18" spans="1:4" ht="15.75" x14ac:dyDescent="0.25">
      <c r="A18" s="57" t="s">
        <v>212</v>
      </c>
      <c r="B18" s="58">
        <v>2.5</v>
      </c>
      <c r="C18" s="56"/>
      <c r="D18" s="54"/>
    </row>
    <row r="19" spans="1:4" ht="31.5" x14ac:dyDescent="0.25">
      <c r="A19" s="57" t="s">
        <v>162</v>
      </c>
      <c r="B19" s="41">
        <f>B17*B18</f>
        <v>500</v>
      </c>
      <c r="C19" s="56"/>
      <c r="D19" s="54"/>
    </row>
    <row r="20" spans="1:4" ht="15.75" x14ac:dyDescent="0.25">
      <c r="A20" s="57" t="s">
        <v>215</v>
      </c>
      <c r="B20" s="41">
        <v>35</v>
      </c>
      <c r="C20" s="56"/>
      <c r="D20" s="54"/>
    </row>
    <row r="21" spans="1:4" ht="15.75" x14ac:dyDescent="0.25">
      <c r="A21" s="57" t="s">
        <v>214</v>
      </c>
      <c r="B21" s="41">
        <f>0.1*B10+0.6</f>
        <v>1.8000000000000003</v>
      </c>
      <c r="C21" s="56"/>
      <c r="D21" s="54"/>
    </row>
    <row r="22" spans="1:4" ht="30" x14ac:dyDescent="0.25">
      <c r="A22" s="57" t="s">
        <v>276</v>
      </c>
      <c r="B22" s="61" t="s">
        <v>273</v>
      </c>
      <c r="C22" s="56"/>
      <c r="D22" s="54"/>
    </row>
    <row r="23" spans="1:4" ht="15.75" x14ac:dyDescent="0.25">
      <c r="A23" s="57" t="s">
        <v>277</v>
      </c>
      <c r="B23" s="61" t="s">
        <v>272</v>
      </c>
      <c r="C23" s="56"/>
      <c r="D23" s="54"/>
    </row>
    <row r="24" spans="1:4" ht="30" x14ac:dyDescent="0.25">
      <c r="A24" s="57" t="s">
        <v>278</v>
      </c>
      <c r="B24" s="61" t="s">
        <v>285</v>
      </c>
      <c r="C24" s="56"/>
      <c r="D24" s="54"/>
    </row>
    <row r="25" spans="1:4" ht="15.75" x14ac:dyDescent="0.25">
      <c r="A25" s="57" t="s">
        <v>279</v>
      </c>
      <c r="B25" s="61" t="s">
        <v>280</v>
      </c>
      <c r="C25" s="56"/>
      <c r="D25" s="54"/>
    </row>
    <row r="26" spans="1:4" ht="31.5" x14ac:dyDescent="0.25">
      <c r="A26" s="57" t="s">
        <v>281</v>
      </c>
      <c r="B26" s="61" t="s">
        <v>274</v>
      </c>
      <c r="C26" s="56"/>
      <c r="D26" s="54"/>
    </row>
    <row r="27" spans="1:4" ht="15.75" x14ac:dyDescent="0.25">
      <c r="A27" s="57" t="s">
        <v>283</v>
      </c>
      <c r="B27" s="61" t="s">
        <v>284</v>
      </c>
      <c r="C27" s="56"/>
      <c r="D27" s="54"/>
    </row>
    <row r="28" spans="1:4" ht="31.5" x14ac:dyDescent="0.25">
      <c r="A28" s="57" t="s">
        <v>282</v>
      </c>
      <c r="B28" s="61" t="s">
        <v>274</v>
      </c>
      <c r="C28" s="56"/>
      <c r="D28" s="54"/>
    </row>
    <row r="29" spans="1:4" ht="63" x14ac:dyDescent="0.25">
      <c r="A29" s="57" t="s">
        <v>288</v>
      </c>
      <c r="B29" s="61" t="s">
        <v>274</v>
      </c>
      <c r="C29" s="56"/>
      <c r="D29"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A43A37E2-4697-48D6-B859-60386CB84CA4}">
            <xm:f>NOT(ISERROR(SEARCH(B6,C6)))</xm:f>
            <xm:f>B6</xm:f>
            <x14:dxf>
              <fill>
                <patternFill>
                  <bgColor rgb="FF00B050"/>
                </patternFill>
              </fill>
            </x14:dxf>
          </x14:cfRule>
          <xm:sqref>C6:C20</xm:sqref>
        </x14:conditionalFormatting>
        <x14:conditionalFormatting xmlns:xm="http://schemas.microsoft.com/office/excel/2006/main">
          <x14:cfRule type="containsBlanks" priority="9" id="{59798202-514E-4160-8159-BBF4D45C11D7}">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D641F57B-C45C-45E9-87C3-9244A6E87F57}">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71514F5C-755F-4923-9031-2F55087AC0E1}">
            <xm:f>NOT(ISERROR(SEARCH(B4,C4)))</xm:f>
            <xm:f>B4</xm:f>
            <x14:dxf>
              <fill>
                <patternFill>
                  <bgColor rgb="FF00B050"/>
                </patternFill>
              </fill>
            </x14:dxf>
          </x14:cfRule>
          <xm:sqref>C4</xm:sqref>
        </x14:conditionalFormatting>
        <x14:conditionalFormatting xmlns:xm="http://schemas.microsoft.com/office/excel/2006/main">
          <x14:cfRule type="containsBlanks" priority="12" id="{EF652811-1263-4738-838A-529AD328E9FB}">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331356DC-9EC0-4894-9B5C-CBD329E14093}">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2CFAF476-4A6D-4257-BE67-428E4A66068C}">
            <xm:f>NOT(ISERROR(SEARCH(B21,C21)))</xm:f>
            <xm:f>B21</xm:f>
            <x14:dxf>
              <fill>
                <patternFill>
                  <bgColor rgb="FF00B050"/>
                </patternFill>
              </fill>
            </x14:dxf>
          </x14:cfRule>
          <xm:sqref>C21</xm:sqref>
        </x14:conditionalFormatting>
        <x14:conditionalFormatting xmlns:xm="http://schemas.microsoft.com/office/excel/2006/main">
          <x14:cfRule type="containsBlanks" priority="6" id="{A8229AF7-5F50-4ED2-8E6F-43D1B733FCCF}">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391B3404-641D-4BD5-BA13-14DDFEA1C8D0}">
            <xm:f>NOT(ISERROR(SEARCH(B22,C22)))</xm:f>
            <xm:f>B22</xm:f>
            <x14:dxf>
              <fill>
                <patternFill>
                  <bgColor rgb="FF00B050"/>
                </patternFill>
              </fill>
            </x14:dxf>
          </x14:cfRule>
          <xm:sqref>C22:C28</xm:sqref>
        </x14:conditionalFormatting>
        <x14:conditionalFormatting xmlns:xm="http://schemas.microsoft.com/office/excel/2006/main">
          <x14:cfRule type="containsBlanks" priority="3" id="{CCAD7096-C8DA-4BBE-977E-D8981CB3B856}">
            <xm:f>LEN(TRIM('\Users\a436681\Documents\00Dati\Global O&amp;M NCS\Gare\Giunti e terminali Global 2018 1+1\[Check list rev0.xlsx]6710247 Spain'!#REF!))=0</xm:f>
            <x14:dxf>
              <fill>
                <patternFill>
                  <bgColor rgb="FFFFFFCC"/>
                </patternFill>
              </fill>
            </x14:dxf>
          </x14:cfRule>
          <xm:sqref>D22:D28</xm:sqref>
        </x14:conditionalFormatting>
        <x14:conditionalFormatting xmlns:xm="http://schemas.microsoft.com/office/excel/2006/main">
          <x14:cfRule type="containsText" priority="2" operator="containsText" id="{636BE4A7-8851-4CB9-AF54-FC3F3A8E35CF}">
            <xm:f>NOT(ISERROR(SEARCH(B29,C29)))</xm:f>
            <xm:f>B29</xm:f>
            <x14:dxf>
              <fill>
                <patternFill>
                  <bgColor rgb="FF00B050"/>
                </patternFill>
              </fill>
            </x14:dxf>
          </x14:cfRule>
          <xm:sqref>C29</xm:sqref>
        </x14:conditionalFormatting>
        <x14:conditionalFormatting xmlns:xm="http://schemas.microsoft.com/office/excel/2006/main">
          <x14:cfRule type="containsBlanks" priority="1" id="{219ED5D7-7E9D-4E9F-AE2E-AC8AD9FFEB6A}">
            <xm:f>LEN(TRIM('\Users\a436681\Documents\00Dati\Global O&amp;M NCS\Gare\Giunti e terminali Global 2018 1+1\[Check list rev0.xlsx]6710247 Spain'!#REF!))=0</xm:f>
            <x14:dxf>
              <fill>
                <patternFill>
                  <bgColor rgb="FFFFFFCC"/>
                </patternFill>
              </fill>
            </x14:dxf>
          </x14:cfRule>
          <xm:sqref>D29</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tabColor rgb="FF00B0F0"/>
  </sheetPr>
  <dimension ref="A1:D31"/>
  <sheetViews>
    <sheetView topLeftCell="A16" zoomScale="85" zoomScaleNormal="85" workbookViewId="0">
      <selection activeCell="A24" sqref="A24:D31"/>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183</v>
      </c>
      <c r="C6" s="56"/>
      <c r="D6" s="54"/>
    </row>
    <row r="7" spans="1:4" ht="15.75" x14ac:dyDescent="0.25">
      <c r="A7" s="57" t="s">
        <v>208</v>
      </c>
      <c r="B7" s="55">
        <v>6762452</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12</v>
      </c>
      <c r="C10" s="56"/>
      <c r="D10" s="54"/>
    </row>
    <row r="11" spans="1:4" ht="15.75" x14ac:dyDescent="0.25">
      <c r="A11" s="57" t="s">
        <v>159</v>
      </c>
      <c r="B11" s="50" t="s">
        <v>172</v>
      </c>
      <c r="C11" s="56"/>
      <c r="D11" s="54"/>
    </row>
    <row r="12" spans="1:4" ht="15.75" x14ac:dyDescent="0.25">
      <c r="A12" s="57" t="s">
        <v>240</v>
      </c>
      <c r="B12" s="41">
        <v>140</v>
      </c>
      <c r="C12" s="56"/>
      <c r="D12" s="54"/>
    </row>
    <row r="13" spans="1:4" ht="15.75" x14ac:dyDescent="0.25">
      <c r="A13" s="57" t="s">
        <v>241</v>
      </c>
      <c r="B13" s="41">
        <v>320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294</v>
      </c>
      <c r="C17" s="56"/>
      <c r="D17" s="54"/>
    </row>
    <row r="18" spans="1:4" ht="15.75" x14ac:dyDescent="0.25">
      <c r="A18" s="57" t="s">
        <v>212</v>
      </c>
      <c r="B18" s="58">
        <v>2.5</v>
      </c>
      <c r="C18" s="56"/>
      <c r="D18" s="54"/>
    </row>
    <row r="19" spans="1:4" ht="31.5" x14ac:dyDescent="0.25">
      <c r="A19" s="57" t="s">
        <v>162</v>
      </c>
      <c r="B19" s="41">
        <f>B17*B18</f>
        <v>735</v>
      </c>
      <c r="C19" s="56"/>
      <c r="D19" s="54"/>
    </row>
    <row r="20" spans="1:4" ht="15.75" x14ac:dyDescent="0.25">
      <c r="A20" s="57" t="s">
        <v>215</v>
      </c>
      <c r="B20" s="41">
        <v>35</v>
      </c>
      <c r="C20" s="56"/>
      <c r="D20" s="54"/>
    </row>
    <row r="21" spans="1:4" ht="15.75" x14ac:dyDescent="0.25">
      <c r="A21" s="57" t="s">
        <v>214</v>
      </c>
      <c r="B21" s="41">
        <f>0.1*B10+0.6</f>
        <v>1.8000000000000003</v>
      </c>
      <c r="C21" s="56"/>
      <c r="D21" s="54"/>
    </row>
    <row r="22" spans="1:4" ht="31.5" x14ac:dyDescent="0.25">
      <c r="A22" s="57" t="s">
        <v>287</v>
      </c>
      <c r="B22" s="61" t="s">
        <v>286</v>
      </c>
      <c r="C22" s="56"/>
      <c r="D22" s="54"/>
    </row>
    <row r="23" spans="1:4" ht="15.75" x14ac:dyDescent="0.25">
      <c r="A23" s="57" t="s">
        <v>275</v>
      </c>
      <c r="B23" s="61" t="s">
        <v>274</v>
      </c>
      <c r="C23" s="56"/>
      <c r="D23" s="54"/>
    </row>
    <row r="24" spans="1:4" ht="30" x14ac:dyDescent="0.25">
      <c r="A24" s="57" t="s">
        <v>276</v>
      </c>
      <c r="B24" s="61" t="s">
        <v>273</v>
      </c>
      <c r="C24" s="56"/>
      <c r="D24" s="54"/>
    </row>
    <row r="25" spans="1:4" ht="15.75" x14ac:dyDescent="0.25">
      <c r="A25" s="57" t="s">
        <v>277</v>
      </c>
      <c r="B25" s="61" t="s">
        <v>272</v>
      </c>
      <c r="C25" s="56"/>
      <c r="D25" s="54"/>
    </row>
    <row r="26" spans="1:4" ht="30" x14ac:dyDescent="0.25">
      <c r="A26" s="57" t="s">
        <v>278</v>
      </c>
      <c r="B26" s="61" t="s">
        <v>285</v>
      </c>
      <c r="C26" s="56"/>
      <c r="D26" s="54"/>
    </row>
    <row r="27" spans="1:4" ht="15.75" x14ac:dyDescent="0.25">
      <c r="A27" s="57" t="s">
        <v>279</v>
      </c>
      <c r="B27" s="61" t="s">
        <v>280</v>
      </c>
      <c r="C27" s="56"/>
      <c r="D27" s="54"/>
    </row>
    <row r="28" spans="1:4" ht="31.5" x14ac:dyDescent="0.25">
      <c r="A28" s="57" t="s">
        <v>281</v>
      </c>
      <c r="B28" s="61" t="s">
        <v>274</v>
      </c>
      <c r="C28" s="56"/>
      <c r="D28" s="54"/>
    </row>
    <row r="29" spans="1:4" ht="15.75" x14ac:dyDescent="0.25">
      <c r="A29" s="57" t="s">
        <v>283</v>
      </c>
      <c r="B29" s="61" t="s">
        <v>284</v>
      </c>
      <c r="C29" s="56"/>
      <c r="D29" s="54"/>
    </row>
    <row r="30" spans="1:4" ht="31.5" x14ac:dyDescent="0.25">
      <c r="A30" s="57" t="s">
        <v>282</v>
      </c>
      <c r="B30" s="61" t="s">
        <v>274</v>
      </c>
      <c r="C30" s="56"/>
      <c r="D30" s="54"/>
    </row>
    <row r="31" spans="1:4" ht="63" x14ac:dyDescent="0.25">
      <c r="A31" s="57" t="s">
        <v>288</v>
      </c>
      <c r="B31" s="61" t="s">
        <v>274</v>
      </c>
      <c r="C31" s="56"/>
      <c r="D31"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E98239D6-AF2F-449D-A542-445112BF711F}">
            <xm:f>NOT(ISERROR(SEARCH(B6,C6)))</xm:f>
            <xm:f>B6</xm:f>
            <x14:dxf>
              <fill>
                <patternFill>
                  <bgColor rgb="FF00B050"/>
                </patternFill>
              </fill>
            </x14:dxf>
          </x14:cfRule>
          <xm:sqref>C6:C20</xm:sqref>
        </x14:conditionalFormatting>
        <x14:conditionalFormatting xmlns:xm="http://schemas.microsoft.com/office/excel/2006/main">
          <x14:cfRule type="containsBlanks" priority="9" id="{23D4C18F-3465-4C88-B3D2-F9B9C432E627}">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40CDB046-C3E7-480D-AC3A-42E26FF8521E}">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BADE77FF-2C0A-414F-8BC4-CE8CFBBEB3C4}">
            <xm:f>NOT(ISERROR(SEARCH(B4,C4)))</xm:f>
            <xm:f>B4</xm:f>
            <x14:dxf>
              <fill>
                <patternFill>
                  <bgColor rgb="FF00B050"/>
                </patternFill>
              </fill>
            </x14:dxf>
          </x14:cfRule>
          <xm:sqref>C4</xm:sqref>
        </x14:conditionalFormatting>
        <x14:conditionalFormatting xmlns:xm="http://schemas.microsoft.com/office/excel/2006/main">
          <x14:cfRule type="containsBlanks" priority="12" id="{01F42058-9D13-47D0-A850-B40119573527}">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ADF0E663-01B3-4ECD-9A3D-93CE9772E0F3}">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F8C46CA8-A171-48D5-B341-6DE02C8CF7E0}">
            <xm:f>NOT(ISERROR(SEARCH(B21,C21)))</xm:f>
            <xm:f>B21</xm:f>
            <x14:dxf>
              <fill>
                <patternFill>
                  <bgColor rgb="FF00B050"/>
                </patternFill>
              </fill>
            </x14:dxf>
          </x14:cfRule>
          <xm:sqref>C21</xm:sqref>
        </x14:conditionalFormatting>
        <x14:conditionalFormatting xmlns:xm="http://schemas.microsoft.com/office/excel/2006/main">
          <x14:cfRule type="containsBlanks" priority="6" id="{30FBC907-AEE3-4CAE-8778-7E9B731BDB7E}">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7C5A6A7C-21EB-4DBD-8738-1BD8D1EEC36F}">
            <xm:f>NOT(ISERROR(SEARCH(B22,C22)))</xm:f>
            <xm:f>B22</xm:f>
            <x14:dxf>
              <fill>
                <patternFill>
                  <bgColor rgb="FF00B050"/>
                </patternFill>
              </fill>
            </x14:dxf>
          </x14:cfRule>
          <xm:sqref>C22:C30</xm:sqref>
        </x14:conditionalFormatting>
        <x14:conditionalFormatting xmlns:xm="http://schemas.microsoft.com/office/excel/2006/main">
          <x14:cfRule type="containsBlanks" priority="3" id="{24F47421-5E8A-46A7-BE43-EF9D910BEE3D}">
            <xm:f>LEN(TRIM('\Users\a436681\Documents\00Dati\Global O&amp;M NCS\Gare\Giunti e terminali Global 2018 1+1\[Check list rev0.xlsx]6710247 Spain'!#REF!))=0</xm:f>
            <x14:dxf>
              <fill>
                <patternFill>
                  <bgColor rgb="FFFFFFCC"/>
                </patternFill>
              </fill>
            </x14:dxf>
          </x14:cfRule>
          <xm:sqref>D22:D30</xm:sqref>
        </x14:conditionalFormatting>
        <x14:conditionalFormatting xmlns:xm="http://schemas.microsoft.com/office/excel/2006/main">
          <x14:cfRule type="containsText" priority="2" operator="containsText" id="{BB21A6C7-48F0-4A39-A430-239D384F5CBB}">
            <xm:f>NOT(ISERROR(SEARCH(B31,C31)))</xm:f>
            <xm:f>B31</xm:f>
            <x14:dxf>
              <fill>
                <patternFill>
                  <bgColor rgb="FF00B050"/>
                </patternFill>
              </fill>
            </x14:dxf>
          </x14:cfRule>
          <xm:sqref>C31</xm:sqref>
        </x14:conditionalFormatting>
        <x14:conditionalFormatting xmlns:xm="http://schemas.microsoft.com/office/excel/2006/main">
          <x14:cfRule type="containsBlanks" priority="1" id="{25265620-1BA8-45B3-AD7F-8895A614E371}">
            <xm:f>LEN(TRIM('\Users\a436681\Documents\00Dati\Global O&amp;M NCS\Gare\Giunti e terminali Global 2018 1+1\[Check list rev0.xlsx]6710247 Spain'!#REF!))=0</xm:f>
            <x14:dxf>
              <fill>
                <patternFill>
                  <bgColor rgb="FFFFFFCC"/>
                </patternFill>
              </fill>
            </x14:dxf>
          </x14:cfRule>
          <xm:sqref>D31</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tabColor rgb="FF00B0F0"/>
  </sheetPr>
  <dimension ref="A1:D31"/>
  <sheetViews>
    <sheetView topLeftCell="A16" zoomScale="85" zoomScaleNormal="85" workbookViewId="0">
      <selection activeCell="A24" sqref="A24:D31"/>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185</v>
      </c>
      <c r="C6" s="56"/>
      <c r="D6" s="54"/>
    </row>
    <row r="7" spans="1:4" ht="15.75" x14ac:dyDescent="0.25">
      <c r="A7" s="57" t="s">
        <v>208</v>
      </c>
      <c r="B7" s="55">
        <v>6762453</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14</v>
      </c>
      <c r="C10" s="56"/>
      <c r="D10" s="54"/>
    </row>
    <row r="11" spans="1:4" ht="15.75" x14ac:dyDescent="0.25">
      <c r="A11" s="57" t="s">
        <v>159</v>
      </c>
      <c r="B11" s="50" t="s">
        <v>175</v>
      </c>
      <c r="C11" s="56"/>
      <c r="D11" s="54"/>
    </row>
    <row r="12" spans="1:4" ht="15.75" x14ac:dyDescent="0.25">
      <c r="A12" s="57" t="s">
        <v>240</v>
      </c>
      <c r="B12" s="41">
        <v>160</v>
      </c>
      <c r="C12" s="56"/>
      <c r="D12" s="54"/>
    </row>
    <row r="13" spans="1:4" ht="15.75" x14ac:dyDescent="0.25">
      <c r="A13" s="57" t="s">
        <v>241</v>
      </c>
      <c r="B13" s="41">
        <v>370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294</v>
      </c>
      <c r="C17" s="56"/>
      <c r="D17" s="54"/>
    </row>
    <row r="18" spans="1:4" ht="15.75" x14ac:dyDescent="0.25">
      <c r="A18" s="57" t="s">
        <v>212</v>
      </c>
      <c r="B18" s="58">
        <v>2.5</v>
      </c>
      <c r="C18" s="56"/>
      <c r="D18" s="54"/>
    </row>
    <row r="19" spans="1:4" ht="31.5" x14ac:dyDescent="0.25">
      <c r="A19" s="57" t="s">
        <v>162</v>
      </c>
      <c r="B19" s="41">
        <f>B17*B18</f>
        <v>735</v>
      </c>
      <c r="C19" s="56"/>
      <c r="D19" s="54"/>
    </row>
    <row r="20" spans="1:4" ht="15.75" x14ac:dyDescent="0.25">
      <c r="A20" s="57" t="s">
        <v>215</v>
      </c>
      <c r="B20" s="41">
        <v>35</v>
      </c>
      <c r="C20" s="56"/>
      <c r="D20" s="54"/>
    </row>
    <row r="21" spans="1:4" ht="15.75" x14ac:dyDescent="0.25">
      <c r="A21" s="57" t="s">
        <v>214</v>
      </c>
      <c r="B21" s="58">
        <f>0.1*B10+0.6</f>
        <v>2</v>
      </c>
      <c r="C21" s="56"/>
      <c r="D21" s="54"/>
    </row>
    <row r="22" spans="1:4" ht="31.5" x14ac:dyDescent="0.25">
      <c r="A22" s="57" t="s">
        <v>287</v>
      </c>
      <c r="B22" s="61" t="s">
        <v>286</v>
      </c>
      <c r="C22" s="56"/>
      <c r="D22" s="54"/>
    </row>
    <row r="23" spans="1:4" ht="15.75" x14ac:dyDescent="0.25">
      <c r="A23" s="57" t="s">
        <v>275</v>
      </c>
      <c r="B23" s="61" t="s">
        <v>274</v>
      </c>
      <c r="C23" s="56"/>
      <c r="D23" s="54"/>
    </row>
    <row r="24" spans="1:4" ht="30" x14ac:dyDescent="0.25">
      <c r="A24" s="57" t="s">
        <v>276</v>
      </c>
      <c r="B24" s="61" t="s">
        <v>273</v>
      </c>
      <c r="C24" s="56"/>
      <c r="D24" s="54"/>
    </row>
    <row r="25" spans="1:4" ht="15.75" x14ac:dyDescent="0.25">
      <c r="A25" s="57" t="s">
        <v>277</v>
      </c>
      <c r="B25" s="61" t="s">
        <v>272</v>
      </c>
      <c r="C25" s="56"/>
      <c r="D25" s="54"/>
    </row>
    <row r="26" spans="1:4" ht="30" x14ac:dyDescent="0.25">
      <c r="A26" s="57" t="s">
        <v>278</v>
      </c>
      <c r="B26" s="61" t="s">
        <v>285</v>
      </c>
      <c r="C26" s="56"/>
      <c r="D26" s="54"/>
    </row>
    <row r="27" spans="1:4" ht="15.75" x14ac:dyDescent="0.25">
      <c r="A27" s="57" t="s">
        <v>279</v>
      </c>
      <c r="B27" s="61" t="s">
        <v>280</v>
      </c>
      <c r="C27" s="56"/>
      <c r="D27" s="54"/>
    </row>
    <row r="28" spans="1:4" ht="31.5" x14ac:dyDescent="0.25">
      <c r="A28" s="57" t="s">
        <v>281</v>
      </c>
      <c r="B28" s="61" t="s">
        <v>274</v>
      </c>
      <c r="C28" s="56"/>
      <c r="D28" s="54"/>
    </row>
    <row r="29" spans="1:4" ht="15.75" x14ac:dyDescent="0.25">
      <c r="A29" s="57" t="s">
        <v>283</v>
      </c>
      <c r="B29" s="61" t="s">
        <v>284</v>
      </c>
      <c r="C29" s="56"/>
      <c r="D29" s="54"/>
    </row>
    <row r="30" spans="1:4" ht="31.5" x14ac:dyDescent="0.25">
      <c r="A30" s="57" t="s">
        <v>282</v>
      </c>
      <c r="B30" s="61" t="s">
        <v>274</v>
      </c>
      <c r="C30" s="56"/>
      <c r="D30" s="54"/>
    </row>
    <row r="31" spans="1:4" ht="63" x14ac:dyDescent="0.25">
      <c r="A31" s="57" t="s">
        <v>288</v>
      </c>
      <c r="B31" s="61" t="s">
        <v>274</v>
      </c>
      <c r="C31" s="56"/>
      <c r="D31"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A352B6CF-0707-4E15-8211-636FD35933B6}">
            <xm:f>NOT(ISERROR(SEARCH(B6,C6)))</xm:f>
            <xm:f>B6</xm:f>
            <x14:dxf>
              <fill>
                <patternFill>
                  <bgColor rgb="FF00B050"/>
                </patternFill>
              </fill>
            </x14:dxf>
          </x14:cfRule>
          <xm:sqref>C6:C20</xm:sqref>
        </x14:conditionalFormatting>
        <x14:conditionalFormatting xmlns:xm="http://schemas.microsoft.com/office/excel/2006/main">
          <x14:cfRule type="containsBlanks" priority="9" id="{912D53CE-5FC5-4AF0-A876-B629B849093A}">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5A8F35A5-CE46-4665-A16F-67110159FD21}">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69DABA84-A77E-485C-A63E-120B9BD28701}">
            <xm:f>NOT(ISERROR(SEARCH(B4,C4)))</xm:f>
            <xm:f>B4</xm:f>
            <x14:dxf>
              <fill>
                <patternFill>
                  <bgColor rgb="FF00B050"/>
                </patternFill>
              </fill>
            </x14:dxf>
          </x14:cfRule>
          <xm:sqref>C4</xm:sqref>
        </x14:conditionalFormatting>
        <x14:conditionalFormatting xmlns:xm="http://schemas.microsoft.com/office/excel/2006/main">
          <x14:cfRule type="containsBlanks" priority="12" id="{00BE6E8A-C4AF-4BE9-B5D7-C6F148F1E800}">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4FEA82F4-9510-4EA2-BDFC-E0617F5727F9}">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12DD1C40-E5EE-4769-B80E-5CCAE4E7E2C5}">
            <xm:f>NOT(ISERROR(SEARCH(B21,C21)))</xm:f>
            <xm:f>B21</xm:f>
            <x14:dxf>
              <fill>
                <patternFill>
                  <bgColor rgb="FF00B050"/>
                </patternFill>
              </fill>
            </x14:dxf>
          </x14:cfRule>
          <xm:sqref>C21</xm:sqref>
        </x14:conditionalFormatting>
        <x14:conditionalFormatting xmlns:xm="http://schemas.microsoft.com/office/excel/2006/main">
          <x14:cfRule type="containsBlanks" priority="6" id="{CC0E916E-770D-4892-8B9F-DDCA65CFC34E}">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B5A9F080-34C9-4A2F-B88A-97D3AEE696CD}">
            <xm:f>NOT(ISERROR(SEARCH(B22,C22)))</xm:f>
            <xm:f>B22</xm:f>
            <x14:dxf>
              <fill>
                <patternFill>
                  <bgColor rgb="FF00B050"/>
                </patternFill>
              </fill>
            </x14:dxf>
          </x14:cfRule>
          <xm:sqref>C22:C30</xm:sqref>
        </x14:conditionalFormatting>
        <x14:conditionalFormatting xmlns:xm="http://schemas.microsoft.com/office/excel/2006/main">
          <x14:cfRule type="containsBlanks" priority="3" id="{90F8D600-13BF-48ED-B909-865AB8AD9254}">
            <xm:f>LEN(TRIM('\Users\a436681\Documents\00Dati\Global O&amp;M NCS\Gare\Giunti e terminali Global 2018 1+1\[Check list rev0.xlsx]6710247 Spain'!#REF!))=0</xm:f>
            <x14:dxf>
              <fill>
                <patternFill>
                  <bgColor rgb="FFFFFFCC"/>
                </patternFill>
              </fill>
            </x14:dxf>
          </x14:cfRule>
          <xm:sqref>D22:D30</xm:sqref>
        </x14:conditionalFormatting>
        <x14:conditionalFormatting xmlns:xm="http://schemas.microsoft.com/office/excel/2006/main">
          <x14:cfRule type="containsText" priority="2" operator="containsText" id="{392DCE96-B06C-401D-A98C-932DFEFCAC6D}">
            <xm:f>NOT(ISERROR(SEARCH(B31,C31)))</xm:f>
            <xm:f>B31</xm:f>
            <x14:dxf>
              <fill>
                <patternFill>
                  <bgColor rgb="FF00B050"/>
                </patternFill>
              </fill>
            </x14:dxf>
          </x14:cfRule>
          <xm:sqref>C31</xm:sqref>
        </x14:conditionalFormatting>
        <x14:conditionalFormatting xmlns:xm="http://schemas.microsoft.com/office/excel/2006/main">
          <x14:cfRule type="containsBlanks" priority="1" id="{AC36277E-5525-48DD-8437-D8CEFFD9FF76}">
            <xm:f>LEN(TRIM('\Users\a436681\Documents\00Dati\Global O&amp;M NCS\Gare\Giunti e terminali Global 2018 1+1\[Check list rev0.xlsx]6710247 Spain'!#REF!))=0</xm:f>
            <x14:dxf>
              <fill>
                <patternFill>
                  <bgColor rgb="FFFFFFCC"/>
                </patternFill>
              </fill>
            </x14:dxf>
          </x14:cfRule>
          <xm:sqref>D31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tabColor theme="5"/>
  </sheetPr>
  <dimension ref="A1:D29"/>
  <sheetViews>
    <sheetView topLeftCell="A7" zoomScale="85" zoomScaleNormal="85" workbookViewId="0">
      <selection activeCell="B14" sqref="B14"/>
    </sheetView>
  </sheetViews>
  <sheetFormatPr defaultRowHeight="15" x14ac:dyDescent="0.25"/>
  <cols>
    <col min="1" max="1" width="37.5703125" customWidth="1"/>
    <col min="2" max="2" width="23.14062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249</v>
      </c>
      <c r="C5" s="56"/>
      <c r="D5" s="54"/>
    </row>
    <row r="6" spans="1:4" ht="15.75" x14ac:dyDescent="0.25">
      <c r="A6" s="57" t="s">
        <v>0</v>
      </c>
      <c r="B6" s="55" t="s">
        <v>227</v>
      </c>
      <c r="C6" s="56"/>
      <c r="D6" s="54"/>
    </row>
    <row r="7" spans="1:4" ht="15.75" x14ac:dyDescent="0.25">
      <c r="A7" s="57" t="s">
        <v>208</v>
      </c>
      <c r="B7" s="55">
        <v>6770703</v>
      </c>
      <c r="C7" s="56"/>
      <c r="D7" s="54"/>
    </row>
    <row r="8" spans="1:4" ht="15.75" x14ac:dyDescent="0.25">
      <c r="A8" s="57" t="s">
        <v>243</v>
      </c>
      <c r="B8" s="55" t="s">
        <v>157</v>
      </c>
      <c r="C8" s="56"/>
      <c r="D8" s="54"/>
    </row>
    <row r="9" spans="1:4" ht="15.75" x14ac:dyDescent="0.25">
      <c r="A9" s="57" t="s">
        <v>216</v>
      </c>
      <c r="B9" s="41" t="s">
        <v>163</v>
      </c>
      <c r="C9" s="56"/>
      <c r="D9" s="54"/>
    </row>
    <row r="10" spans="1:4" ht="15.75" x14ac:dyDescent="0.25">
      <c r="A10" s="57" t="s">
        <v>158</v>
      </c>
      <c r="B10" s="41">
        <v>9</v>
      </c>
      <c r="C10" s="56"/>
      <c r="D10" s="54"/>
    </row>
    <row r="11" spans="1:4" ht="15.75" x14ac:dyDescent="0.25">
      <c r="A11" s="57" t="s">
        <v>235</v>
      </c>
      <c r="B11" s="41" t="s">
        <v>224</v>
      </c>
      <c r="C11" s="56"/>
      <c r="D11" s="54"/>
    </row>
    <row r="12" spans="1:4" ht="15.75" x14ac:dyDescent="0.25">
      <c r="A12" s="57" t="s">
        <v>159</v>
      </c>
      <c r="B12" s="51" t="s">
        <v>228</v>
      </c>
      <c r="C12" s="56"/>
      <c r="D12" s="54"/>
    </row>
    <row r="13" spans="1:4" ht="31.5" x14ac:dyDescent="0.25">
      <c r="A13" s="57" t="s">
        <v>165</v>
      </c>
      <c r="B13" s="41" t="s">
        <v>253</v>
      </c>
      <c r="C13" s="56"/>
      <c r="D13" s="54"/>
    </row>
    <row r="14" spans="1:4" ht="31.5" x14ac:dyDescent="0.25">
      <c r="A14" s="57" t="s">
        <v>166</v>
      </c>
      <c r="B14" s="62" t="s">
        <v>254</v>
      </c>
      <c r="C14" s="56"/>
      <c r="D14" s="54"/>
    </row>
    <row r="15" spans="1:4" ht="15.75" x14ac:dyDescent="0.25">
      <c r="A15" s="57" t="s">
        <v>250</v>
      </c>
      <c r="B15" s="41" t="s">
        <v>262</v>
      </c>
      <c r="C15" s="56"/>
      <c r="D15" s="54"/>
    </row>
    <row r="16" spans="1:4" ht="15.75" x14ac:dyDescent="0.25">
      <c r="A16" s="57" t="s">
        <v>251</v>
      </c>
      <c r="B16" s="41" t="s">
        <v>256</v>
      </c>
      <c r="C16" s="56"/>
      <c r="D16" s="54"/>
    </row>
    <row r="17" spans="1:4" ht="15.75" x14ac:dyDescent="0.25">
      <c r="A17" s="57" t="s">
        <v>252</v>
      </c>
      <c r="B17" s="41" t="s">
        <v>263</v>
      </c>
      <c r="C17" s="56"/>
      <c r="D17" s="54"/>
    </row>
    <row r="18" spans="1:4" ht="47.25" x14ac:dyDescent="0.25">
      <c r="A18" s="57" t="s">
        <v>236</v>
      </c>
      <c r="B18" s="41">
        <v>20</v>
      </c>
      <c r="C18" s="56"/>
      <c r="D18" s="54"/>
    </row>
    <row r="19" spans="1:4" ht="47.25" x14ac:dyDescent="0.25">
      <c r="A19" s="57" t="s">
        <v>237</v>
      </c>
      <c r="B19" s="41">
        <v>28</v>
      </c>
      <c r="C19" s="56"/>
      <c r="D19" s="54"/>
    </row>
    <row r="20" spans="1:4" ht="30" x14ac:dyDescent="0.25">
      <c r="A20" s="57" t="s">
        <v>258</v>
      </c>
      <c r="B20" s="61" t="s">
        <v>260</v>
      </c>
      <c r="C20" s="56"/>
      <c r="D20" s="54"/>
    </row>
    <row r="21" spans="1:4" ht="15.75" x14ac:dyDescent="0.25">
      <c r="A21" s="57" t="s">
        <v>161</v>
      </c>
      <c r="B21" s="41">
        <v>750</v>
      </c>
      <c r="C21" s="56"/>
      <c r="D21" s="54"/>
    </row>
    <row r="22" spans="1:4" ht="31.5" x14ac:dyDescent="0.25">
      <c r="A22" s="57" t="s">
        <v>211</v>
      </c>
      <c r="B22" s="41">
        <v>600</v>
      </c>
      <c r="C22" s="56"/>
      <c r="D22" s="54"/>
    </row>
    <row r="23" spans="1:4" ht="15.75" x14ac:dyDescent="0.25">
      <c r="A23" s="57" t="s">
        <v>212</v>
      </c>
      <c r="B23" s="41">
        <v>2</v>
      </c>
      <c r="C23" s="56"/>
      <c r="D23" s="54"/>
    </row>
    <row r="24" spans="1:4" ht="31.5" x14ac:dyDescent="0.25">
      <c r="A24" s="57" t="s">
        <v>209</v>
      </c>
      <c r="B24" s="41">
        <v>300</v>
      </c>
      <c r="C24" s="56"/>
      <c r="D24" s="54"/>
    </row>
    <row r="25" spans="1:4" ht="15.75" x14ac:dyDescent="0.25">
      <c r="A25" s="57" t="s">
        <v>210</v>
      </c>
      <c r="B25" s="41">
        <v>2</v>
      </c>
      <c r="C25" s="56"/>
      <c r="D25" s="54"/>
    </row>
    <row r="26" spans="1:4" ht="31.5" x14ac:dyDescent="0.25">
      <c r="A26" s="57" t="s">
        <v>162</v>
      </c>
      <c r="B26" s="41" t="s">
        <v>229</v>
      </c>
      <c r="C26" s="56"/>
      <c r="D26" s="54"/>
    </row>
    <row r="27" spans="1:4" ht="15.75" x14ac:dyDescent="0.25">
      <c r="A27" s="57" t="s">
        <v>213</v>
      </c>
      <c r="B27" s="41" t="s">
        <v>259</v>
      </c>
      <c r="C27" s="56"/>
      <c r="D27" s="54"/>
    </row>
    <row r="28" spans="1:4" ht="15.75" x14ac:dyDescent="0.25">
      <c r="A28" s="57" t="s">
        <v>214</v>
      </c>
      <c r="B28" s="41">
        <f>0.1*B10+0.6</f>
        <v>1.5</v>
      </c>
      <c r="C28" s="56"/>
      <c r="D28" s="54"/>
    </row>
    <row r="29" spans="1:4" ht="15.75" x14ac:dyDescent="0.25">
      <c r="A29" s="57" t="s">
        <v>215</v>
      </c>
      <c r="B29" s="41">
        <v>35</v>
      </c>
      <c r="C29" s="56"/>
      <c r="D29"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7C9209AF-ECC5-45A7-8915-27CE44924967}">
            <xm:f>NOT(ISERROR(SEARCH(B6,C6)))</xm:f>
            <xm:f>B6</xm:f>
            <x14:dxf>
              <fill>
                <patternFill>
                  <bgColor rgb="FF00B050"/>
                </patternFill>
              </fill>
            </x14:dxf>
          </x14:cfRule>
          <xm:sqref>C6:C7 C9:C26</xm:sqref>
        </x14:conditionalFormatting>
        <x14:conditionalFormatting xmlns:xm="http://schemas.microsoft.com/office/excel/2006/main">
          <x14:cfRule type="containsBlanks" priority="7" id="{D8617E41-D2EE-4FBE-82B3-85E566954E74}">
            <xm:f>LEN(TRIM('\Users\a436681\Documents\00Dati\Global O&amp;M NCS\Gare\Giunti e terminali Global 2018 1+1\[Check list rev0.xlsx]6710247 Spain'!#REF!))=0</xm:f>
            <x14:dxf>
              <fill>
                <patternFill>
                  <bgColor rgb="FFFFFFCC"/>
                </patternFill>
              </fill>
            </x14:dxf>
          </x14:cfRule>
          <xm:sqref>D9:D24</xm:sqref>
        </x14:conditionalFormatting>
        <x14:conditionalFormatting xmlns:xm="http://schemas.microsoft.com/office/excel/2006/main">
          <x14:cfRule type="containsBlanks" priority="9" id="{7561F506-4DDF-4CC7-888C-162F1CCB294E}">
            <xm:f>LEN(TRIM('\Users\a436681\Documents\00Dati\Global O&amp;M NCS\Gare\Giunti e terminali Global 2018 1+1\[Check list rev0.xlsx]6710247 Spain'!#REF!))=0</xm:f>
            <x14:dxf>
              <fill>
                <patternFill>
                  <bgColor rgb="FFFFFFCC"/>
                </patternFill>
              </fill>
            </x14:dxf>
          </x14:cfRule>
          <xm:sqref>D25:D26 C2:C3 D2:D6</xm:sqref>
        </x14:conditionalFormatting>
        <x14:conditionalFormatting xmlns:xm="http://schemas.microsoft.com/office/excel/2006/main">
          <x14:cfRule type="containsText" priority="6" operator="containsText" id="{1E68C271-026D-4705-AB0D-D9CCE5EBB10E}">
            <xm:f>NOT(ISERROR(SEARCH(B4,C4)))</xm:f>
            <xm:f>B4</xm:f>
            <x14:dxf>
              <fill>
                <patternFill>
                  <bgColor rgb="FF00B050"/>
                </patternFill>
              </fill>
            </x14:dxf>
          </x14:cfRule>
          <xm:sqref>C4</xm:sqref>
        </x14:conditionalFormatting>
        <x14:conditionalFormatting xmlns:xm="http://schemas.microsoft.com/office/excel/2006/main">
          <x14:cfRule type="containsBlanks" priority="10" id="{05498522-5CCD-47FA-8806-718AA3C05EAD}">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073225CB-7C34-41D6-89EC-169C34AF7655}">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008A7CFC-85B0-46F5-9088-90DC457C5CF9}">
            <xm:f>NOT(ISERROR(SEARCH(B27,C27)))</xm:f>
            <xm:f>B27</xm:f>
            <x14:dxf>
              <fill>
                <patternFill>
                  <bgColor rgb="FF00B050"/>
                </patternFill>
              </fill>
            </x14:dxf>
          </x14:cfRule>
          <xm:sqref>C27:C29</xm:sqref>
        </x14:conditionalFormatting>
        <x14:conditionalFormatting xmlns:xm="http://schemas.microsoft.com/office/excel/2006/main">
          <x14:cfRule type="containsBlanks" priority="4" id="{E4E7EB96-3BCC-4BDB-9122-97A00B2A0FFC}">
            <xm:f>LEN(TRIM('\Users\a436681\Documents\00Dati\Global O&amp;M NCS\Gare\Giunti e terminali Global 2018 1+1\[Check list rev0.xlsx]6710247 Spain'!#REF!))=0</xm:f>
            <x14:dxf>
              <fill>
                <patternFill>
                  <bgColor rgb="FFFFFFCC"/>
                </patternFill>
              </fill>
            </x14:dxf>
          </x14:cfRule>
          <xm:sqref>D27:D29</xm:sqref>
        </x14:conditionalFormatting>
        <x14:conditionalFormatting xmlns:xm="http://schemas.microsoft.com/office/excel/2006/main">
          <x14:cfRule type="containsText" priority="1" operator="containsText" id="{03C36C6C-2A50-48D7-9FF1-E30500FD4804}">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EC4F9AFE-D8C7-4BBC-890B-167986F9E7EB}">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tabColor rgb="FF00B0F0"/>
  </sheetPr>
  <dimension ref="A1:D28"/>
  <sheetViews>
    <sheetView topLeftCell="A14" zoomScale="85" zoomScaleNormal="85" workbookViewId="0">
      <selection activeCell="A22" sqref="A22:D28"/>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186</v>
      </c>
      <c r="C6" s="56"/>
      <c r="D6" s="54"/>
    </row>
    <row r="7" spans="1:4" ht="15.75" x14ac:dyDescent="0.25">
      <c r="A7" s="57" t="s">
        <v>208</v>
      </c>
      <c r="B7" s="55">
        <v>6762454</v>
      </c>
      <c r="C7" s="56"/>
      <c r="D7" s="54"/>
    </row>
    <row r="8" spans="1:4" ht="15.75" x14ac:dyDescent="0.25">
      <c r="A8" s="57" t="s">
        <v>243</v>
      </c>
      <c r="B8" s="55" t="s">
        <v>156</v>
      </c>
      <c r="C8" s="56"/>
      <c r="D8" s="54"/>
    </row>
    <row r="9" spans="1:4" ht="15.75" x14ac:dyDescent="0.25">
      <c r="A9" s="57" t="s">
        <v>216</v>
      </c>
      <c r="B9" s="41" t="s">
        <v>270</v>
      </c>
      <c r="C9" s="56"/>
      <c r="D9" s="54"/>
    </row>
    <row r="10" spans="1:4" ht="15.75" x14ac:dyDescent="0.25">
      <c r="A10" s="57" t="s">
        <v>158</v>
      </c>
      <c r="B10" s="41">
        <v>14</v>
      </c>
      <c r="C10" s="56"/>
      <c r="D10" s="54"/>
    </row>
    <row r="11" spans="1:4" ht="15.75" x14ac:dyDescent="0.25">
      <c r="A11" s="57" t="s">
        <v>159</v>
      </c>
      <c r="B11" s="50" t="s">
        <v>174</v>
      </c>
      <c r="C11" s="56"/>
      <c r="D11" s="54"/>
    </row>
    <row r="12" spans="1:4" ht="15.75" x14ac:dyDescent="0.25">
      <c r="A12" s="57" t="s">
        <v>240</v>
      </c>
      <c r="B12" s="41">
        <v>140</v>
      </c>
      <c r="C12" s="56"/>
      <c r="D12" s="54"/>
    </row>
    <row r="13" spans="1:4" ht="15.75" x14ac:dyDescent="0.25">
      <c r="A13" s="57" t="s">
        <v>241</v>
      </c>
      <c r="B13" s="41">
        <v>370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294</v>
      </c>
      <c r="C17" s="56"/>
      <c r="D17" s="54"/>
    </row>
    <row r="18" spans="1:4" ht="15.75" x14ac:dyDescent="0.25">
      <c r="A18" s="57" t="s">
        <v>212</v>
      </c>
      <c r="B18" s="58">
        <v>2.5</v>
      </c>
      <c r="C18" s="56"/>
      <c r="D18" s="54"/>
    </row>
    <row r="19" spans="1:4" ht="31.5" x14ac:dyDescent="0.25">
      <c r="A19" s="57" t="s">
        <v>162</v>
      </c>
      <c r="B19" s="41">
        <f>B17*B18</f>
        <v>735</v>
      </c>
      <c r="C19" s="56"/>
      <c r="D19" s="54"/>
    </row>
    <row r="20" spans="1:4" ht="15.75" x14ac:dyDescent="0.25">
      <c r="A20" s="57" t="s">
        <v>215</v>
      </c>
      <c r="B20" s="41">
        <v>35</v>
      </c>
      <c r="C20" s="56"/>
      <c r="D20" s="54"/>
    </row>
    <row r="21" spans="1:4" ht="15.75" x14ac:dyDescent="0.25">
      <c r="A21" s="57" t="s">
        <v>214</v>
      </c>
      <c r="B21" s="58">
        <v>2</v>
      </c>
      <c r="C21" s="56"/>
      <c r="D21" s="54"/>
    </row>
    <row r="22" spans="1:4" ht="30" x14ac:dyDescent="0.25">
      <c r="A22" s="57" t="s">
        <v>276</v>
      </c>
      <c r="B22" s="61" t="s">
        <v>273</v>
      </c>
      <c r="C22" s="56"/>
      <c r="D22" s="54"/>
    </row>
    <row r="23" spans="1:4" ht="15.75" x14ac:dyDescent="0.25">
      <c r="A23" s="57" t="s">
        <v>277</v>
      </c>
      <c r="B23" s="61" t="s">
        <v>272</v>
      </c>
      <c r="C23" s="56"/>
      <c r="D23" s="54"/>
    </row>
    <row r="24" spans="1:4" ht="30" x14ac:dyDescent="0.25">
      <c r="A24" s="57" t="s">
        <v>278</v>
      </c>
      <c r="B24" s="61" t="s">
        <v>285</v>
      </c>
      <c r="C24" s="56"/>
      <c r="D24" s="54"/>
    </row>
    <row r="25" spans="1:4" ht="15.75" x14ac:dyDescent="0.25">
      <c r="A25" s="57" t="s">
        <v>279</v>
      </c>
      <c r="B25" s="61" t="s">
        <v>289</v>
      </c>
      <c r="C25" s="56"/>
      <c r="D25" s="54"/>
    </row>
    <row r="26" spans="1:4" ht="31.5" x14ac:dyDescent="0.25">
      <c r="A26" s="57" t="s">
        <v>281</v>
      </c>
      <c r="B26" s="61" t="s">
        <v>274</v>
      </c>
      <c r="C26" s="56"/>
      <c r="D26" s="54"/>
    </row>
    <row r="27" spans="1:4" ht="15.75" x14ac:dyDescent="0.25">
      <c r="A27" s="57" t="s">
        <v>283</v>
      </c>
      <c r="B27" s="61" t="s">
        <v>284</v>
      </c>
      <c r="C27" s="56"/>
      <c r="D27" s="54"/>
    </row>
    <row r="28" spans="1:4" ht="31.5" x14ac:dyDescent="0.25">
      <c r="A28" s="57" t="s">
        <v>282</v>
      </c>
      <c r="B28" s="61" t="s">
        <v>274</v>
      </c>
      <c r="C28" s="56"/>
      <c r="D28"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32FB7596-3691-4038-B302-34958C59E6DD}">
            <xm:f>NOT(ISERROR(SEARCH(B6,C6)))</xm:f>
            <xm:f>B6</xm:f>
            <x14:dxf>
              <fill>
                <patternFill>
                  <bgColor rgb="FF00B050"/>
                </patternFill>
              </fill>
            </x14:dxf>
          </x14:cfRule>
          <xm:sqref>C6:C20</xm:sqref>
        </x14:conditionalFormatting>
        <x14:conditionalFormatting xmlns:xm="http://schemas.microsoft.com/office/excel/2006/main">
          <x14:cfRule type="containsBlanks" priority="9" id="{00DE274A-1D2D-43B7-B8F5-8D530C12FDF5}">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02365546-47DB-400D-A586-C9048120FB0C}">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C8C13799-6C1B-4D9D-A895-2C7985289CAB}">
            <xm:f>NOT(ISERROR(SEARCH(B4,C4)))</xm:f>
            <xm:f>B4</xm:f>
            <x14:dxf>
              <fill>
                <patternFill>
                  <bgColor rgb="FF00B050"/>
                </patternFill>
              </fill>
            </x14:dxf>
          </x14:cfRule>
          <xm:sqref>C4</xm:sqref>
        </x14:conditionalFormatting>
        <x14:conditionalFormatting xmlns:xm="http://schemas.microsoft.com/office/excel/2006/main">
          <x14:cfRule type="containsBlanks" priority="12" id="{DDB1C562-D2D0-4057-B82E-C0FDF768176C}">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5C92D571-9758-45C8-B74B-5C92BBC55F5C}">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0CB7203D-D242-4924-8F25-9A2AD247E2B7}">
            <xm:f>NOT(ISERROR(SEARCH(B21,C21)))</xm:f>
            <xm:f>B21</xm:f>
            <x14:dxf>
              <fill>
                <patternFill>
                  <bgColor rgb="FF00B050"/>
                </patternFill>
              </fill>
            </x14:dxf>
          </x14:cfRule>
          <xm:sqref>C21</xm:sqref>
        </x14:conditionalFormatting>
        <x14:conditionalFormatting xmlns:xm="http://schemas.microsoft.com/office/excel/2006/main">
          <x14:cfRule type="containsBlanks" priority="6" id="{DC40FDFA-3590-4921-8121-EF7CF291CE01}">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0061D0BE-4C6C-4CD1-BCD6-8A9901D8F20E}">
            <xm:f>NOT(ISERROR(SEARCH(B22,C22)))</xm:f>
            <xm:f>B22</xm:f>
            <x14:dxf>
              <fill>
                <patternFill>
                  <bgColor rgb="FF00B050"/>
                </patternFill>
              </fill>
            </x14:dxf>
          </x14:cfRule>
          <xm:sqref>C22:C28</xm:sqref>
        </x14:conditionalFormatting>
        <x14:conditionalFormatting xmlns:xm="http://schemas.microsoft.com/office/excel/2006/main">
          <x14:cfRule type="containsBlanks" priority="3" id="{17E04B8A-5F2D-46A3-9364-F4F047285B8A}">
            <xm:f>LEN(TRIM('\Users\a436681\Documents\00Dati\Global O&amp;M NCS\Gare\Giunti e terminali Global 2018 1+1\[Check list rev0.xlsx]6710247 Spain'!#REF!))=0</xm:f>
            <x14:dxf>
              <fill>
                <patternFill>
                  <bgColor rgb="FFFFFFCC"/>
                </patternFill>
              </fill>
            </x14:dxf>
          </x14:cfRule>
          <xm:sqref>D22:D28</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tabColor rgb="FF00B0F0"/>
  </sheetPr>
  <dimension ref="A1:D28"/>
  <sheetViews>
    <sheetView zoomScale="85" zoomScaleNormal="85" workbookViewId="0">
      <selection activeCell="C30" sqref="C30"/>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179</v>
      </c>
      <c r="C6" s="56"/>
      <c r="D6" s="54"/>
    </row>
    <row r="7" spans="1:4" ht="15.75" x14ac:dyDescent="0.25">
      <c r="A7" s="57" t="s">
        <v>208</v>
      </c>
      <c r="B7" s="55">
        <v>6762457</v>
      </c>
      <c r="C7" s="56"/>
      <c r="D7" s="54"/>
    </row>
    <row r="8" spans="1:4" ht="15.75" x14ac:dyDescent="0.25">
      <c r="A8" s="57" t="s">
        <v>243</v>
      </c>
      <c r="B8" s="55" t="s">
        <v>156</v>
      </c>
      <c r="C8" s="56"/>
      <c r="D8" s="54"/>
    </row>
    <row r="9" spans="1:4" ht="15.75" x14ac:dyDescent="0.25">
      <c r="A9" s="57" t="s">
        <v>216</v>
      </c>
      <c r="B9" s="41" t="s">
        <v>270</v>
      </c>
      <c r="C9" s="56"/>
      <c r="D9" s="54"/>
    </row>
    <row r="10" spans="1:4" ht="15.75" x14ac:dyDescent="0.25">
      <c r="A10" s="57" t="s">
        <v>158</v>
      </c>
      <c r="B10" s="41">
        <v>10</v>
      </c>
      <c r="C10" s="56"/>
      <c r="D10" s="54"/>
    </row>
    <row r="11" spans="1:4" ht="15.75" x14ac:dyDescent="0.25">
      <c r="A11" s="57" t="s">
        <v>159</v>
      </c>
      <c r="B11" s="50" t="s">
        <v>164</v>
      </c>
      <c r="C11" s="56"/>
      <c r="D11" s="54"/>
    </row>
    <row r="12" spans="1:4" ht="15.75" x14ac:dyDescent="0.25">
      <c r="A12" s="57" t="s">
        <v>240</v>
      </c>
      <c r="B12" s="41">
        <v>170</v>
      </c>
      <c r="C12" s="56"/>
      <c r="D12" s="54"/>
    </row>
    <row r="13" spans="1:4" ht="15.75" x14ac:dyDescent="0.25">
      <c r="A13" s="57" t="s">
        <v>241</v>
      </c>
      <c r="B13" s="41">
        <v>320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200</v>
      </c>
      <c r="C17" s="56"/>
      <c r="D17" s="54"/>
    </row>
    <row r="18" spans="1:4" ht="15.75" x14ac:dyDescent="0.25">
      <c r="A18" s="57" t="s">
        <v>212</v>
      </c>
      <c r="B18" s="58">
        <v>2.5</v>
      </c>
      <c r="C18" s="56"/>
      <c r="D18" s="54"/>
    </row>
    <row r="19" spans="1:4" ht="31.5" x14ac:dyDescent="0.25">
      <c r="A19" s="57" t="s">
        <v>162</v>
      </c>
      <c r="B19" s="41">
        <f>B17*B18</f>
        <v>500</v>
      </c>
      <c r="C19" s="56"/>
      <c r="D19" s="54"/>
    </row>
    <row r="20" spans="1:4" ht="15.75" x14ac:dyDescent="0.25">
      <c r="A20" s="57" t="s">
        <v>215</v>
      </c>
      <c r="B20" s="41">
        <v>35</v>
      </c>
      <c r="C20" s="56"/>
      <c r="D20" s="54"/>
    </row>
    <row r="21" spans="1:4" ht="15.75" x14ac:dyDescent="0.25">
      <c r="A21" s="57" t="s">
        <v>214</v>
      </c>
      <c r="B21" s="41">
        <v>1.8</v>
      </c>
      <c r="C21" s="56"/>
      <c r="D21" s="54"/>
    </row>
    <row r="22" spans="1:4" ht="30" x14ac:dyDescent="0.25">
      <c r="A22" s="57" t="s">
        <v>276</v>
      </c>
      <c r="B22" s="61" t="s">
        <v>273</v>
      </c>
      <c r="C22" s="56"/>
      <c r="D22" s="54"/>
    </row>
    <row r="23" spans="1:4" ht="15.75" x14ac:dyDescent="0.25">
      <c r="A23" s="57" t="s">
        <v>277</v>
      </c>
      <c r="B23" s="61" t="s">
        <v>272</v>
      </c>
      <c r="C23" s="56"/>
      <c r="D23" s="54"/>
    </row>
    <row r="24" spans="1:4" ht="30" x14ac:dyDescent="0.25">
      <c r="A24" s="57" t="s">
        <v>278</v>
      </c>
      <c r="B24" s="61" t="s">
        <v>285</v>
      </c>
      <c r="C24" s="56"/>
      <c r="D24" s="54"/>
    </row>
    <row r="25" spans="1:4" ht="15.75" x14ac:dyDescent="0.25">
      <c r="A25" s="57" t="s">
        <v>279</v>
      </c>
      <c r="B25" s="61" t="s">
        <v>289</v>
      </c>
      <c r="C25" s="56"/>
      <c r="D25" s="54"/>
    </row>
    <row r="26" spans="1:4" ht="31.5" x14ac:dyDescent="0.25">
      <c r="A26" s="57" t="s">
        <v>281</v>
      </c>
      <c r="B26" s="61" t="s">
        <v>274</v>
      </c>
      <c r="C26" s="56"/>
      <c r="D26" s="54"/>
    </row>
    <row r="27" spans="1:4" ht="15.75" x14ac:dyDescent="0.25">
      <c r="A27" s="57" t="s">
        <v>283</v>
      </c>
      <c r="B27" s="61" t="s">
        <v>284</v>
      </c>
      <c r="C27" s="56"/>
      <c r="D27" s="54"/>
    </row>
    <row r="28" spans="1:4" ht="31.5" x14ac:dyDescent="0.25">
      <c r="A28" s="57" t="s">
        <v>282</v>
      </c>
      <c r="B28" s="61" t="s">
        <v>274</v>
      </c>
      <c r="C28" s="56"/>
      <c r="D28"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7E7E2683-6842-436E-B8D7-BC28D5CC0FA7}">
            <xm:f>NOT(ISERROR(SEARCH(B6,C6)))</xm:f>
            <xm:f>B6</xm:f>
            <x14:dxf>
              <fill>
                <patternFill>
                  <bgColor rgb="FF00B050"/>
                </patternFill>
              </fill>
            </x14:dxf>
          </x14:cfRule>
          <xm:sqref>C6:C20</xm:sqref>
        </x14:conditionalFormatting>
        <x14:conditionalFormatting xmlns:xm="http://schemas.microsoft.com/office/excel/2006/main">
          <x14:cfRule type="containsBlanks" priority="7" id="{355254EA-CD6A-41CC-9AA3-60F88B585A15}">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9" id="{A3A75FB5-00CB-447A-B189-4747A01004CD}">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6" operator="containsText" id="{7B721E7B-16AA-4124-94A2-6C6153193744}">
            <xm:f>NOT(ISERROR(SEARCH(B4,C4)))</xm:f>
            <xm:f>B4</xm:f>
            <x14:dxf>
              <fill>
                <patternFill>
                  <bgColor rgb="FF00B050"/>
                </patternFill>
              </fill>
            </x14:dxf>
          </x14:cfRule>
          <xm:sqref>C4</xm:sqref>
        </x14:conditionalFormatting>
        <x14:conditionalFormatting xmlns:xm="http://schemas.microsoft.com/office/excel/2006/main">
          <x14:cfRule type="containsBlanks" priority="10" id="{9C732C8F-06A3-4B3F-BFAD-43D3BD5F4D30}">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5" operator="containsText" id="{63DE5D90-2C26-4FA9-8869-608406BD5410}">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4220785A-A00F-4F2C-BC4C-72220BB3613C}">
            <xm:f>NOT(ISERROR(SEARCH(B21,C21)))</xm:f>
            <xm:f>B21</xm:f>
            <x14:dxf>
              <fill>
                <patternFill>
                  <bgColor rgb="FF00B050"/>
                </patternFill>
              </fill>
            </x14:dxf>
          </x14:cfRule>
          <xm:sqref>C21</xm:sqref>
        </x14:conditionalFormatting>
        <x14:conditionalFormatting xmlns:xm="http://schemas.microsoft.com/office/excel/2006/main">
          <x14:cfRule type="containsBlanks" priority="4" id="{AB949E36-444B-41CB-8414-605BA6E27783}">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2" operator="containsText" id="{A6BC5466-ABBF-4D73-AE9F-3B60CED57C92}">
            <xm:f>NOT(ISERROR(SEARCH(B22,C22)))</xm:f>
            <xm:f>B22</xm:f>
            <x14:dxf>
              <fill>
                <patternFill>
                  <bgColor rgb="FF00B050"/>
                </patternFill>
              </fill>
            </x14:dxf>
          </x14:cfRule>
          <xm:sqref>C22:C28</xm:sqref>
        </x14:conditionalFormatting>
        <x14:conditionalFormatting xmlns:xm="http://schemas.microsoft.com/office/excel/2006/main">
          <x14:cfRule type="containsBlanks" priority="1" id="{25BD67ED-C3A4-476C-9BB2-192BB1960D66}">
            <xm:f>LEN(TRIM('\Users\a436681\Documents\00Dati\Global O&amp;M NCS\Gare\Giunti e terminali Global 2018 1+1\[Check list rev0.xlsx]6710247 Spain'!#REF!))=0</xm:f>
            <x14:dxf>
              <fill>
                <patternFill>
                  <bgColor rgb="FFFFFFCC"/>
                </patternFill>
              </fill>
            </x14:dxf>
          </x14:cfRule>
          <xm:sqref>D22:D28</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4">
    <tabColor rgb="FF00B0F0"/>
  </sheetPr>
  <dimension ref="A1:D31"/>
  <sheetViews>
    <sheetView zoomScale="85" zoomScaleNormal="85" workbookViewId="0">
      <selection activeCell="D17" sqref="D17"/>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187</v>
      </c>
      <c r="C6" s="56"/>
      <c r="D6" s="54"/>
    </row>
    <row r="7" spans="1:4" ht="15.75" x14ac:dyDescent="0.25">
      <c r="A7" s="57" t="s">
        <v>208</v>
      </c>
      <c r="B7" s="55">
        <v>6762458</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14</v>
      </c>
      <c r="C10" s="56"/>
      <c r="D10" s="54"/>
    </row>
    <row r="11" spans="1:4" ht="15.75" x14ac:dyDescent="0.25">
      <c r="A11" s="57" t="s">
        <v>159</v>
      </c>
      <c r="B11" s="50" t="s">
        <v>176</v>
      </c>
      <c r="C11" s="56"/>
      <c r="D11" s="54"/>
    </row>
    <row r="12" spans="1:4" ht="15.75" x14ac:dyDescent="0.25">
      <c r="A12" s="57" t="s">
        <v>240</v>
      </c>
      <c r="B12" s="41">
        <v>190</v>
      </c>
      <c r="C12" s="56"/>
      <c r="D12" s="54"/>
    </row>
    <row r="13" spans="1:4" ht="15.75" x14ac:dyDescent="0.25">
      <c r="A13" s="57" t="s">
        <v>241</v>
      </c>
      <c r="B13" s="41">
        <v>400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412</v>
      </c>
      <c r="C17" s="56"/>
      <c r="D17" s="54"/>
    </row>
    <row r="18" spans="1:4" ht="15.75" x14ac:dyDescent="0.25">
      <c r="A18" s="57" t="s">
        <v>212</v>
      </c>
      <c r="B18" s="58">
        <v>2.5</v>
      </c>
      <c r="C18" s="56"/>
      <c r="D18" s="54"/>
    </row>
    <row r="19" spans="1:4" ht="31.5" x14ac:dyDescent="0.25">
      <c r="A19" s="57" t="s">
        <v>162</v>
      </c>
      <c r="B19" s="41">
        <f>B17*B18</f>
        <v>1030</v>
      </c>
      <c r="C19" s="56"/>
      <c r="D19" s="54"/>
    </row>
    <row r="20" spans="1:4" ht="15.75" x14ac:dyDescent="0.25">
      <c r="A20" s="57" t="s">
        <v>215</v>
      </c>
      <c r="B20" s="41">
        <v>35</v>
      </c>
      <c r="C20" s="56"/>
      <c r="D20" s="54"/>
    </row>
    <row r="21" spans="1:4" ht="15.75" x14ac:dyDescent="0.25">
      <c r="A21" s="57" t="s">
        <v>214</v>
      </c>
      <c r="B21" s="58">
        <f>0.1*B10+0.6</f>
        <v>2</v>
      </c>
      <c r="C21" s="56"/>
      <c r="D21" s="54"/>
    </row>
    <row r="22" spans="1:4" ht="31.5" x14ac:dyDescent="0.25">
      <c r="A22" s="57" t="s">
        <v>287</v>
      </c>
      <c r="B22" s="61" t="s">
        <v>286</v>
      </c>
      <c r="C22" s="56"/>
      <c r="D22" s="54"/>
    </row>
    <row r="23" spans="1:4" ht="15.75" x14ac:dyDescent="0.25">
      <c r="A23" s="57" t="s">
        <v>275</v>
      </c>
      <c r="B23" s="61" t="s">
        <v>274</v>
      </c>
      <c r="C23" s="56"/>
      <c r="D23" s="54"/>
    </row>
    <row r="24" spans="1:4" ht="30" x14ac:dyDescent="0.25">
      <c r="A24" s="57" t="s">
        <v>276</v>
      </c>
      <c r="B24" s="61" t="s">
        <v>273</v>
      </c>
      <c r="C24" s="56"/>
      <c r="D24" s="54"/>
    </row>
    <row r="25" spans="1:4" ht="15.75" x14ac:dyDescent="0.25">
      <c r="A25" s="57" t="s">
        <v>277</v>
      </c>
      <c r="B25" s="61" t="s">
        <v>272</v>
      </c>
      <c r="C25" s="56"/>
      <c r="D25" s="54"/>
    </row>
    <row r="26" spans="1:4" ht="30" x14ac:dyDescent="0.25">
      <c r="A26" s="57" t="s">
        <v>278</v>
      </c>
      <c r="B26" s="61" t="s">
        <v>285</v>
      </c>
      <c r="C26" s="56"/>
      <c r="D26" s="54"/>
    </row>
    <row r="27" spans="1:4" ht="15.75" x14ac:dyDescent="0.25">
      <c r="A27" s="57" t="s">
        <v>279</v>
      </c>
      <c r="B27" s="61" t="s">
        <v>280</v>
      </c>
      <c r="C27" s="56"/>
      <c r="D27" s="54"/>
    </row>
    <row r="28" spans="1:4" ht="31.5" x14ac:dyDescent="0.25">
      <c r="A28" s="57" t="s">
        <v>281</v>
      </c>
      <c r="B28" s="61" t="s">
        <v>274</v>
      </c>
      <c r="C28" s="56"/>
      <c r="D28" s="54"/>
    </row>
    <row r="29" spans="1:4" ht="15.75" x14ac:dyDescent="0.25">
      <c r="A29" s="57" t="s">
        <v>283</v>
      </c>
      <c r="B29" s="61" t="s">
        <v>284</v>
      </c>
      <c r="C29" s="56"/>
      <c r="D29" s="54"/>
    </row>
    <row r="30" spans="1:4" ht="31.5" x14ac:dyDescent="0.25">
      <c r="A30" s="57" t="s">
        <v>282</v>
      </c>
      <c r="B30" s="61" t="s">
        <v>274</v>
      </c>
      <c r="C30" s="56"/>
      <c r="D30" s="54"/>
    </row>
    <row r="31" spans="1:4" ht="63" x14ac:dyDescent="0.25">
      <c r="A31" s="57" t="s">
        <v>288</v>
      </c>
      <c r="B31" s="61" t="s">
        <v>274</v>
      </c>
      <c r="C31" s="56"/>
      <c r="D31"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D684E46B-F04B-47EC-A6DB-BB210066FAD4}">
            <xm:f>NOT(ISERROR(SEARCH(B6,C6)))</xm:f>
            <xm:f>B6</xm:f>
            <x14:dxf>
              <fill>
                <patternFill>
                  <bgColor rgb="FF00B050"/>
                </patternFill>
              </fill>
            </x14:dxf>
          </x14:cfRule>
          <xm:sqref>C6:C20</xm:sqref>
        </x14:conditionalFormatting>
        <x14:conditionalFormatting xmlns:xm="http://schemas.microsoft.com/office/excel/2006/main">
          <x14:cfRule type="containsBlanks" priority="9" id="{9A2B0154-5241-4AD2-9669-C572A2D43880}">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B9695EE1-E233-4AED-8EE0-806B5522045A}">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C77DA208-DE8B-492B-BCA9-028EDD3FA997}">
            <xm:f>NOT(ISERROR(SEARCH(B4,C4)))</xm:f>
            <xm:f>B4</xm:f>
            <x14:dxf>
              <fill>
                <patternFill>
                  <bgColor rgb="FF00B050"/>
                </patternFill>
              </fill>
            </x14:dxf>
          </x14:cfRule>
          <xm:sqref>C4</xm:sqref>
        </x14:conditionalFormatting>
        <x14:conditionalFormatting xmlns:xm="http://schemas.microsoft.com/office/excel/2006/main">
          <x14:cfRule type="containsBlanks" priority="12" id="{04E1E229-F9B2-43EB-9C2C-BF73761FF1F8}">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0059EFB0-C5C8-46F5-88E0-F8D76B074DB3}">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A1C1CF5A-8A02-4DBC-8CBB-477D0C1715F0}">
            <xm:f>NOT(ISERROR(SEARCH(B21,C21)))</xm:f>
            <xm:f>B21</xm:f>
            <x14:dxf>
              <fill>
                <patternFill>
                  <bgColor rgb="FF00B050"/>
                </patternFill>
              </fill>
            </x14:dxf>
          </x14:cfRule>
          <xm:sqref>C21</xm:sqref>
        </x14:conditionalFormatting>
        <x14:conditionalFormatting xmlns:xm="http://schemas.microsoft.com/office/excel/2006/main">
          <x14:cfRule type="containsBlanks" priority="6" id="{AC6E1F6D-F2E6-4E83-8EC2-D07BEEC27BE4}">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5AF55D2B-5033-436F-B159-9D82436CD10C}">
            <xm:f>NOT(ISERROR(SEARCH(B22,C22)))</xm:f>
            <xm:f>B22</xm:f>
            <x14:dxf>
              <fill>
                <patternFill>
                  <bgColor rgb="FF00B050"/>
                </patternFill>
              </fill>
            </x14:dxf>
          </x14:cfRule>
          <xm:sqref>C22:C30</xm:sqref>
        </x14:conditionalFormatting>
        <x14:conditionalFormatting xmlns:xm="http://schemas.microsoft.com/office/excel/2006/main">
          <x14:cfRule type="containsBlanks" priority="3" id="{596D15FD-A21E-498C-AAC5-ADA26D21AF3A}">
            <xm:f>LEN(TRIM('\Users\a436681\Documents\00Dati\Global O&amp;M NCS\Gare\Giunti e terminali Global 2018 1+1\[Check list rev0.xlsx]6710247 Spain'!#REF!))=0</xm:f>
            <x14:dxf>
              <fill>
                <patternFill>
                  <bgColor rgb="FFFFFFCC"/>
                </patternFill>
              </fill>
            </x14:dxf>
          </x14:cfRule>
          <xm:sqref>D22:D30</xm:sqref>
        </x14:conditionalFormatting>
        <x14:conditionalFormatting xmlns:xm="http://schemas.microsoft.com/office/excel/2006/main">
          <x14:cfRule type="containsText" priority="2" operator="containsText" id="{C9A3F4C2-82D1-461C-8915-A0EA46BB7F0A}">
            <xm:f>NOT(ISERROR(SEARCH(B31,C31)))</xm:f>
            <xm:f>B31</xm:f>
            <x14:dxf>
              <fill>
                <patternFill>
                  <bgColor rgb="FF00B050"/>
                </patternFill>
              </fill>
            </x14:dxf>
          </x14:cfRule>
          <xm:sqref>C31</xm:sqref>
        </x14:conditionalFormatting>
        <x14:conditionalFormatting xmlns:xm="http://schemas.microsoft.com/office/excel/2006/main">
          <x14:cfRule type="containsBlanks" priority="1" id="{F479B160-23DA-4657-B7C5-FB4CC0FB26B3}">
            <xm:f>LEN(TRIM('\Users\a436681\Documents\00Dati\Global O&amp;M NCS\Gare\Giunti e terminali Global 2018 1+1\[Check list rev0.xlsx]6710247 Spain'!#REF!))=0</xm:f>
            <x14:dxf>
              <fill>
                <patternFill>
                  <bgColor rgb="FFFFFFCC"/>
                </patternFill>
              </fill>
            </x14:dxf>
          </x14:cfRule>
          <xm:sqref>D31</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5">
    <tabColor rgb="FF00B0F0"/>
  </sheetPr>
  <dimension ref="A1:D31"/>
  <sheetViews>
    <sheetView topLeftCell="A4" zoomScale="85" zoomScaleNormal="85" workbookViewId="0">
      <selection activeCell="D15" sqref="D15"/>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188</v>
      </c>
      <c r="C6" s="56"/>
      <c r="D6" s="54"/>
    </row>
    <row r="7" spans="1:4" ht="15.75" x14ac:dyDescent="0.25">
      <c r="A7" s="57" t="s">
        <v>208</v>
      </c>
      <c r="B7" s="55">
        <v>6762464</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14</v>
      </c>
      <c r="C10" s="56"/>
      <c r="D10" s="54"/>
    </row>
    <row r="11" spans="1:4" ht="15.75" x14ac:dyDescent="0.25">
      <c r="A11" s="57" t="s">
        <v>159</v>
      </c>
      <c r="B11" s="50" t="s">
        <v>177</v>
      </c>
      <c r="C11" s="56"/>
      <c r="D11" s="54"/>
    </row>
    <row r="12" spans="1:4" ht="15.75" x14ac:dyDescent="0.25">
      <c r="A12" s="57" t="s">
        <v>240</v>
      </c>
      <c r="B12" s="41">
        <v>200</v>
      </c>
      <c r="C12" s="56"/>
      <c r="D12" s="54"/>
    </row>
    <row r="13" spans="1:4" ht="15.75" x14ac:dyDescent="0.25">
      <c r="A13" s="57" t="s">
        <v>241</v>
      </c>
      <c r="B13" s="41">
        <v>410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530</v>
      </c>
      <c r="C17" s="56"/>
      <c r="D17" s="54"/>
    </row>
    <row r="18" spans="1:4" ht="15.75" x14ac:dyDescent="0.25">
      <c r="A18" s="57" t="s">
        <v>212</v>
      </c>
      <c r="B18" s="58">
        <v>2.5</v>
      </c>
      <c r="C18" s="56"/>
      <c r="D18" s="54"/>
    </row>
    <row r="19" spans="1:4" ht="31.5" x14ac:dyDescent="0.25">
      <c r="A19" s="57" t="s">
        <v>162</v>
      </c>
      <c r="B19" s="41">
        <v>1324</v>
      </c>
      <c r="C19" s="56"/>
      <c r="D19" s="54"/>
    </row>
    <row r="20" spans="1:4" ht="15.75" x14ac:dyDescent="0.25">
      <c r="A20" s="57" t="s">
        <v>215</v>
      </c>
      <c r="B20" s="41">
        <v>35</v>
      </c>
      <c r="C20" s="56"/>
      <c r="D20" s="54"/>
    </row>
    <row r="21" spans="1:4" ht="15.75" x14ac:dyDescent="0.25">
      <c r="A21" s="57" t="s">
        <v>214</v>
      </c>
      <c r="B21" s="58">
        <f>0.1*B10+0.6</f>
        <v>2</v>
      </c>
      <c r="C21" s="56"/>
      <c r="D21" s="54"/>
    </row>
    <row r="22" spans="1:4" ht="31.5" x14ac:dyDescent="0.25">
      <c r="A22" s="57" t="s">
        <v>287</v>
      </c>
      <c r="B22" s="61" t="s">
        <v>286</v>
      </c>
      <c r="C22" s="56"/>
      <c r="D22" s="54"/>
    </row>
    <row r="23" spans="1:4" ht="15.75" x14ac:dyDescent="0.25">
      <c r="A23" s="57" t="s">
        <v>275</v>
      </c>
      <c r="B23" s="61" t="s">
        <v>274</v>
      </c>
      <c r="C23" s="56"/>
      <c r="D23" s="54"/>
    </row>
    <row r="24" spans="1:4" ht="30" x14ac:dyDescent="0.25">
      <c r="A24" s="57" t="s">
        <v>276</v>
      </c>
      <c r="B24" s="61" t="s">
        <v>273</v>
      </c>
      <c r="C24" s="56"/>
      <c r="D24" s="54"/>
    </row>
    <row r="25" spans="1:4" ht="15.75" x14ac:dyDescent="0.25">
      <c r="A25" s="57" t="s">
        <v>277</v>
      </c>
      <c r="B25" s="61" t="s">
        <v>272</v>
      </c>
      <c r="C25" s="56"/>
      <c r="D25" s="54"/>
    </row>
    <row r="26" spans="1:4" ht="30" x14ac:dyDescent="0.25">
      <c r="A26" s="57" t="s">
        <v>278</v>
      </c>
      <c r="B26" s="61" t="s">
        <v>285</v>
      </c>
      <c r="C26" s="56"/>
      <c r="D26" s="54"/>
    </row>
    <row r="27" spans="1:4" ht="15.75" x14ac:dyDescent="0.25">
      <c r="A27" s="57" t="s">
        <v>279</v>
      </c>
      <c r="B27" s="61" t="s">
        <v>280</v>
      </c>
      <c r="C27" s="56"/>
      <c r="D27" s="54"/>
    </row>
    <row r="28" spans="1:4" ht="31.5" x14ac:dyDescent="0.25">
      <c r="A28" s="57" t="s">
        <v>281</v>
      </c>
      <c r="B28" s="61" t="s">
        <v>274</v>
      </c>
      <c r="C28" s="56"/>
      <c r="D28" s="54"/>
    </row>
    <row r="29" spans="1:4" ht="15.75" x14ac:dyDescent="0.25">
      <c r="A29" s="57" t="s">
        <v>283</v>
      </c>
      <c r="B29" s="61" t="s">
        <v>284</v>
      </c>
      <c r="C29" s="56"/>
      <c r="D29" s="54"/>
    </row>
    <row r="30" spans="1:4" ht="31.5" x14ac:dyDescent="0.25">
      <c r="A30" s="57" t="s">
        <v>282</v>
      </c>
      <c r="B30" s="61" t="s">
        <v>274</v>
      </c>
      <c r="C30" s="56"/>
      <c r="D30" s="54"/>
    </row>
    <row r="31" spans="1:4" ht="63" x14ac:dyDescent="0.25">
      <c r="A31" s="57" t="s">
        <v>288</v>
      </c>
      <c r="B31" s="61" t="s">
        <v>274</v>
      </c>
      <c r="C31" s="56"/>
      <c r="D31"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F8F30853-7226-4C2A-BFAC-CC9F69A5349F}">
            <xm:f>NOT(ISERROR(SEARCH(B6,C6)))</xm:f>
            <xm:f>B6</xm:f>
            <x14:dxf>
              <fill>
                <patternFill>
                  <bgColor rgb="FF00B050"/>
                </patternFill>
              </fill>
            </x14:dxf>
          </x14:cfRule>
          <xm:sqref>C6:C20</xm:sqref>
        </x14:conditionalFormatting>
        <x14:conditionalFormatting xmlns:xm="http://schemas.microsoft.com/office/excel/2006/main">
          <x14:cfRule type="containsBlanks" priority="9" id="{2C0BC20B-6539-46FE-8C62-7D9EB04B2A16}">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51C9C04B-2421-4FD2-B2E3-67C269832351}">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B9014B2D-AA92-4FBC-9D57-94FD06F7F222}">
            <xm:f>NOT(ISERROR(SEARCH(B4,C4)))</xm:f>
            <xm:f>B4</xm:f>
            <x14:dxf>
              <fill>
                <patternFill>
                  <bgColor rgb="FF00B050"/>
                </patternFill>
              </fill>
            </x14:dxf>
          </x14:cfRule>
          <xm:sqref>C4</xm:sqref>
        </x14:conditionalFormatting>
        <x14:conditionalFormatting xmlns:xm="http://schemas.microsoft.com/office/excel/2006/main">
          <x14:cfRule type="containsBlanks" priority="12" id="{90AD0BC7-88C5-4494-A8A6-A0E0997F5E21}">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FF6FD967-62EF-4BAC-8B6B-1CEFED33A81A}">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7399082A-7167-43F1-974F-B81A80D8D0E1}">
            <xm:f>NOT(ISERROR(SEARCH(B21,C21)))</xm:f>
            <xm:f>B21</xm:f>
            <x14:dxf>
              <fill>
                <patternFill>
                  <bgColor rgb="FF00B050"/>
                </patternFill>
              </fill>
            </x14:dxf>
          </x14:cfRule>
          <xm:sqref>C21</xm:sqref>
        </x14:conditionalFormatting>
        <x14:conditionalFormatting xmlns:xm="http://schemas.microsoft.com/office/excel/2006/main">
          <x14:cfRule type="containsBlanks" priority="6" id="{6836ED16-30F7-482D-819E-A32976B08670}">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0B50441D-FD32-4B7C-9D83-AA1CCBE41D72}">
            <xm:f>NOT(ISERROR(SEARCH(B22,C22)))</xm:f>
            <xm:f>B22</xm:f>
            <x14:dxf>
              <fill>
                <patternFill>
                  <bgColor rgb="FF00B050"/>
                </patternFill>
              </fill>
            </x14:dxf>
          </x14:cfRule>
          <xm:sqref>C22:C30</xm:sqref>
        </x14:conditionalFormatting>
        <x14:conditionalFormatting xmlns:xm="http://schemas.microsoft.com/office/excel/2006/main">
          <x14:cfRule type="containsBlanks" priority="3" id="{538C06D6-D2D8-4745-837A-44FFB0C39448}">
            <xm:f>LEN(TRIM('\Users\a436681\Documents\00Dati\Global O&amp;M NCS\Gare\Giunti e terminali Global 2018 1+1\[Check list rev0.xlsx]6710247 Spain'!#REF!))=0</xm:f>
            <x14:dxf>
              <fill>
                <patternFill>
                  <bgColor rgb="FFFFFFCC"/>
                </patternFill>
              </fill>
            </x14:dxf>
          </x14:cfRule>
          <xm:sqref>D22:D30</xm:sqref>
        </x14:conditionalFormatting>
        <x14:conditionalFormatting xmlns:xm="http://schemas.microsoft.com/office/excel/2006/main">
          <x14:cfRule type="containsText" priority="2" operator="containsText" id="{E86B2112-BE3C-44EB-AD95-CA0434CF8450}">
            <xm:f>NOT(ISERROR(SEARCH(B31,C31)))</xm:f>
            <xm:f>B31</xm:f>
            <x14:dxf>
              <fill>
                <patternFill>
                  <bgColor rgb="FF00B050"/>
                </patternFill>
              </fill>
            </x14:dxf>
          </x14:cfRule>
          <xm:sqref>C31</xm:sqref>
        </x14:conditionalFormatting>
        <x14:conditionalFormatting xmlns:xm="http://schemas.microsoft.com/office/excel/2006/main">
          <x14:cfRule type="containsBlanks" priority="1" id="{71E6B0DD-5F2F-42B4-A91F-084932E249DD}">
            <xm:f>LEN(TRIM('\Users\a436681\Documents\00Dati\Global O&amp;M NCS\Gare\Giunti e terminali Global 2018 1+1\[Check list rev0.xlsx]6710247 Spain'!#REF!))=0</xm:f>
            <x14:dxf>
              <fill>
                <patternFill>
                  <bgColor rgb="FFFFFFCC"/>
                </patternFill>
              </fill>
            </x14:dxf>
          </x14:cfRule>
          <xm:sqref>D31</xm:sqref>
        </x14:conditionalFormatting>
      </x14:conditionalFormatting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tabColor rgb="FF00B0F0"/>
  </sheetPr>
  <dimension ref="A1:D31"/>
  <sheetViews>
    <sheetView zoomScale="85" zoomScaleNormal="85" workbookViewId="0">
      <selection activeCell="A32" sqref="A32"/>
    </sheetView>
  </sheetViews>
  <sheetFormatPr defaultRowHeight="15" x14ac:dyDescent="0.25"/>
  <cols>
    <col min="1" max="1" width="47" customWidth="1"/>
    <col min="2" max="2" width="26.8554687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271</v>
      </c>
      <c r="C4" s="56"/>
      <c r="D4" s="54"/>
    </row>
    <row r="5" spans="1:4" ht="15.75" x14ac:dyDescent="0.25">
      <c r="A5" s="57" t="s">
        <v>206</v>
      </c>
      <c r="B5" s="55" t="s">
        <v>248</v>
      </c>
      <c r="C5" s="56"/>
      <c r="D5" s="54"/>
    </row>
    <row r="6" spans="1:4" ht="15.75" x14ac:dyDescent="0.25">
      <c r="A6" s="57" t="s">
        <v>0</v>
      </c>
      <c r="B6" s="55" t="s">
        <v>184</v>
      </c>
      <c r="C6" s="56"/>
      <c r="D6" s="54"/>
    </row>
    <row r="7" spans="1:4" ht="15.75" x14ac:dyDescent="0.25">
      <c r="A7" s="57" t="s">
        <v>208</v>
      </c>
      <c r="B7" s="55">
        <v>6762467</v>
      </c>
      <c r="C7" s="56"/>
      <c r="D7" s="54"/>
    </row>
    <row r="8" spans="1:4" ht="15.75" x14ac:dyDescent="0.25">
      <c r="A8" s="57" t="s">
        <v>243</v>
      </c>
      <c r="B8" s="55" t="s">
        <v>155</v>
      </c>
      <c r="C8" s="56"/>
      <c r="D8" s="54"/>
    </row>
    <row r="9" spans="1:4" ht="15.75" x14ac:dyDescent="0.25">
      <c r="A9" s="57" t="s">
        <v>216</v>
      </c>
      <c r="B9" s="41" t="s">
        <v>270</v>
      </c>
      <c r="C9" s="56"/>
      <c r="D9" s="54"/>
    </row>
    <row r="10" spans="1:4" ht="15.75" x14ac:dyDescent="0.25">
      <c r="A10" s="57" t="s">
        <v>158</v>
      </c>
      <c r="B10" s="41">
        <v>12</v>
      </c>
      <c r="C10" s="56"/>
      <c r="D10" s="54"/>
    </row>
    <row r="11" spans="1:4" ht="15.75" x14ac:dyDescent="0.25">
      <c r="A11" s="57" t="s">
        <v>159</v>
      </c>
      <c r="B11" s="50" t="s">
        <v>173</v>
      </c>
      <c r="C11" s="56"/>
      <c r="D11" s="54"/>
    </row>
    <row r="12" spans="1:4" ht="15.75" x14ac:dyDescent="0.25">
      <c r="A12" s="57" t="s">
        <v>240</v>
      </c>
      <c r="B12" s="41">
        <v>190</v>
      </c>
      <c r="C12" s="56"/>
      <c r="D12" s="54"/>
    </row>
    <row r="13" spans="1:4" ht="15.75" x14ac:dyDescent="0.25">
      <c r="A13" s="57" t="s">
        <v>241</v>
      </c>
      <c r="B13" s="41">
        <v>370</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412</v>
      </c>
      <c r="C17" s="56"/>
      <c r="D17" s="54"/>
    </row>
    <row r="18" spans="1:4" ht="15.75" x14ac:dyDescent="0.25">
      <c r="A18" s="57" t="s">
        <v>212</v>
      </c>
      <c r="B18" s="58">
        <v>2.5</v>
      </c>
      <c r="C18" s="56"/>
      <c r="D18" s="54"/>
    </row>
    <row r="19" spans="1:4" ht="31.5" x14ac:dyDescent="0.25">
      <c r="A19" s="57" t="s">
        <v>162</v>
      </c>
      <c r="B19" s="41">
        <v>1030</v>
      </c>
      <c r="C19" s="56"/>
      <c r="D19" s="54"/>
    </row>
    <row r="20" spans="1:4" ht="15.75" x14ac:dyDescent="0.25">
      <c r="A20" s="57" t="s">
        <v>215</v>
      </c>
      <c r="B20" s="41">
        <v>35</v>
      </c>
      <c r="C20" s="56"/>
      <c r="D20" s="54"/>
    </row>
    <row r="21" spans="1:4" ht="15.75" x14ac:dyDescent="0.25">
      <c r="A21" s="57" t="s">
        <v>214</v>
      </c>
      <c r="B21" s="58">
        <f>0.1*B10+0.6</f>
        <v>1.8000000000000003</v>
      </c>
      <c r="C21" s="56"/>
      <c r="D21" s="54"/>
    </row>
    <row r="22" spans="1:4" ht="31.5" x14ac:dyDescent="0.25">
      <c r="A22" s="57" t="s">
        <v>287</v>
      </c>
      <c r="B22" s="61" t="s">
        <v>286</v>
      </c>
      <c r="C22" s="56"/>
      <c r="D22" s="54"/>
    </row>
    <row r="23" spans="1:4" ht="15.75" x14ac:dyDescent="0.25">
      <c r="A23" s="57" t="s">
        <v>275</v>
      </c>
      <c r="B23" s="61" t="s">
        <v>274</v>
      </c>
      <c r="C23" s="56"/>
      <c r="D23" s="54"/>
    </row>
    <row r="24" spans="1:4" ht="30" x14ac:dyDescent="0.25">
      <c r="A24" s="57" t="s">
        <v>276</v>
      </c>
      <c r="B24" s="61" t="s">
        <v>273</v>
      </c>
      <c r="C24" s="56"/>
      <c r="D24" s="54"/>
    </row>
    <row r="25" spans="1:4" ht="15.75" x14ac:dyDescent="0.25">
      <c r="A25" s="57" t="s">
        <v>277</v>
      </c>
      <c r="B25" s="61" t="s">
        <v>272</v>
      </c>
      <c r="C25" s="56"/>
      <c r="D25" s="54"/>
    </row>
    <row r="26" spans="1:4" ht="30" x14ac:dyDescent="0.25">
      <c r="A26" s="57" t="s">
        <v>278</v>
      </c>
      <c r="B26" s="61" t="s">
        <v>285</v>
      </c>
      <c r="C26" s="56"/>
      <c r="D26" s="54"/>
    </row>
    <row r="27" spans="1:4" ht="15.75" x14ac:dyDescent="0.25">
      <c r="A27" s="57" t="s">
        <v>279</v>
      </c>
      <c r="B27" s="61" t="s">
        <v>280</v>
      </c>
      <c r="C27" s="56"/>
      <c r="D27" s="54"/>
    </row>
    <row r="28" spans="1:4" ht="31.5" x14ac:dyDescent="0.25">
      <c r="A28" s="57" t="s">
        <v>281</v>
      </c>
      <c r="B28" s="61" t="s">
        <v>274</v>
      </c>
      <c r="C28" s="56"/>
      <c r="D28" s="54"/>
    </row>
    <row r="29" spans="1:4" ht="15.75" x14ac:dyDescent="0.25">
      <c r="A29" s="57" t="s">
        <v>283</v>
      </c>
      <c r="B29" s="61" t="s">
        <v>284</v>
      </c>
      <c r="C29" s="56"/>
      <c r="D29" s="54"/>
    </row>
    <row r="30" spans="1:4" ht="31.5" x14ac:dyDescent="0.25">
      <c r="A30" s="57" t="s">
        <v>282</v>
      </c>
      <c r="B30" s="61" t="s">
        <v>274</v>
      </c>
      <c r="C30" s="56"/>
      <c r="D30" s="54"/>
    </row>
    <row r="31" spans="1:4" ht="63" x14ac:dyDescent="0.25">
      <c r="A31" s="57" t="s">
        <v>288</v>
      </c>
      <c r="B31" s="61" t="s">
        <v>274</v>
      </c>
      <c r="C31" s="56"/>
      <c r="D31"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0" operator="containsText" id="{0CF901BE-EE2F-411D-AE1D-B5AF64BECAE6}">
            <xm:f>NOT(ISERROR(SEARCH(B6,C6)))</xm:f>
            <xm:f>B6</xm:f>
            <x14:dxf>
              <fill>
                <patternFill>
                  <bgColor rgb="FF00B050"/>
                </patternFill>
              </fill>
            </x14:dxf>
          </x14:cfRule>
          <xm:sqref>C6:C20</xm:sqref>
        </x14:conditionalFormatting>
        <x14:conditionalFormatting xmlns:xm="http://schemas.microsoft.com/office/excel/2006/main">
          <x14:cfRule type="containsBlanks" priority="9" id="{6047DA24-8222-4D2F-9BF1-783E54F1D6D1}">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11" id="{96EB4DED-B677-44A1-9E38-9D31ECDFCE8A}">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8" operator="containsText" id="{29F6FDD6-7DEB-48C8-9F8E-352CC3A7D0CE}">
            <xm:f>NOT(ISERROR(SEARCH(B4,C4)))</xm:f>
            <xm:f>B4</xm:f>
            <x14:dxf>
              <fill>
                <patternFill>
                  <bgColor rgb="FF00B050"/>
                </patternFill>
              </fill>
            </x14:dxf>
          </x14:cfRule>
          <xm:sqref>C4</xm:sqref>
        </x14:conditionalFormatting>
        <x14:conditionalFormatting xmlns:xm="http://schemas.microsoft.com/office/excel/2006/main">
          <x14:cfRule type="containsBlanks" priority="12" id="{D8251BEF-2DA7-4ACB-9564-F752819E0A0E}">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7" operator="containsText" id="{AB96356A-40B9-4A1D-9BC2-F4013DCE56DC}">
            <xm:f>NOT(ISERROR(SEARCH(B5,C5)))</xm:f>
            <xm:f>B5</xm:f>
            <x14:dxf>
              <fill>
                <patternFill>
                  <bgColor rgb="FF00B050"/>
                </patternFill>
              </fill>
            </x14:dxf>
          </x14:cfRule>
          <xm:sqref>C5</xm:sqref>
        </x14:conditionalFormatting>
        <x14:conditionalFormatting xmlns:xm="http://schemas.microsoft.com/office/excel/2006/main">
          <x14:cfRule type="containsText" priority="5" operator="containsText" id="{5A6B92B0-A036-4613-B891-9E8AA107D044}">
            <xm:f>NOT(ISERROR(SEARCH(B21,C21)))</xm:f>
            <xm:f>B21</xm:f>
            <x14:dxf>
              <fill>
                <patternFill>
                  <bgColor rgb="FF00B050"/>
                </patternFill>
              </fill>
            </x14:dxf>
          </x14:cfRule>
          <xm:sqref>C21</xm:sqref>
        </x14:conditionalFormatting>
        <x14:conditionalFormatting xmlns:xm="http://schemas.microsoft.com/office/excel/2006/main">
          <x14:cfRule type="containsBlanks" priority="6" id="{FDAEDE99-F875-4E01-8BB7-7FA2FA37581A}">
            <xm:f>LEN(TRIM('\Users\a436681\Documents\00Dati\Global O&amp;M NCS\Gare\Giunti e terminali Global 2018 1+1\[Check list rev0.xlsx]6710247 Spain'!#REF!))=0</xm:f>
            <x14:dxf>
              <fill>
                <patternFill>
                  <bgColor rgb="FFFFFFCC"/>
                </patternFill>
              </fill>
            </x14:dxf>
          </x14:cfRule>
          <xm:sqref>D21</xm:sqref>
        </x14:conditionalFormatting>
        <x14:conditionalFormatting xmlns:xm="http://schemas.microsoft.com/office/excel/2006/main">
          <x14:cfRule type="containsText" priority="4" operator="containsText" id="{AD7B4F52-BA3C-4E48-99D4-E5CC2FA712D3}">
            <xm:f>NOT(ISERROR(SEARCH(B22,C22)))</xm:f>
            <xm:f>B22</xm:f>
            <x14:dxf>
              <fill>
                <patternFill>
                  <bgColor rgb="FF00B050"/>
                </patternFill>
              </fill>
            </x14:dxf>
          </x14:cfRule>
          <xm:sqref>C22:C30</xm:sqref>
        </x14:conditionalFormatting>
        <x14:conditionalFormatting xmlns:xm="http://schemas.microsoft.com/office/excel/2006/main">
          <x14:cfRule type="containsBlanks" priority="3" id="{4B0AA48D-6CA5-4572-9021-9E61380626B2}">
            <xm:f>LEN(TRIM('\Users\a436681\Documents\00Dati\Global O&amp;M NCS\Gare\Giunti e terminali Global 2018 1+1\[Check list rev0.xlsx]6710247 Spain'!#REF!))=0</xm:f>
            <x14:dxf>
              <fill>
                <patternFill>
                  <bgColor rgb="FFFFFFCC"/>
                </patternFill>
              </fill>
            </x14:dxf>
          </x14:cfRule>
          <xm:sqref>D22:D30</xm:sqref>
        </x14:conditionalFormatting>
        <x14:conditionalFormatting xmlns:xm="http://schemas.microsoft.com/office/excel/2006/main">
          <x14:cfRule type="containsText" priority="2" operator="containsText" id="{C63723AD-EC93-44B3-813C-64F453D45950}">
            <xm:f>NOT(ISERROR(SEARCH(B31,C31)))</xm:f>
            <xm:f>B31</xm:f>
            <x14:dxf>
              <fill>
                <patternFill>
                  <bgColor rgb="FF00B050"/>
                </patternFill>
              </fill>
            </x14:dxf>
          </x14:cfRule>
          <xm:sqref>C31</xm:sqref>
        </x14:conditionalFormatting>
        <x14:conditionalFormatting xmlns:xm="http://schemas.microsoft.com/office/excel/2006/main">
          <x14:cfRule type="containsBlanks" priority="1" id="{AB836D08-6301-49D0-AD22-AD9E54B3FEDE}">
            <xm:f>LEN(TRIM('\Users\a436681\Documents\00Dati\Global O&amp;M NCS\Gare\Giunti e terminali Global 2018 1+1\[Check list rev0.xlsx]6710247 Spain'!#REF!))=0</xm:f>
            <x14:dxf>
              <fill>
                <patternFill>
                  <bgColor rgb="FFFFFFCC"/>
                </patternFill>
              </fill>
            </x14:dxf>
          </x14:cfRule>
          <xm:sqref>D31</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pageSetUpPr fitToPage="1"/>
  </sheetPr>
  <dimension ref="A1:AF51"/>
  <sheetViews>
    <sheetView zoomScale="70" zoomScaleNormal="70" workbookViewId="0">
      <selection sqref="A1:AB72"/>
    </sheetView>
  </sheetViews>
  <sheetFormatPr defaultColWidth="11.42578125" defaultRowHeight="15" x14ac:dyDescent="0.25"/>
  <cols>
    <col min="2" max="2" width="13.140625" style="34" customWidth="1"/>
    <col min="3" max="3" width="16.140625" style="34" customWidth="1"/>
    <col min="4" max="4" width="42.140625" customWidth="1"/>
    <col min="5" max="5" width="8.140625" customWidth="1"/>
    <col min="7" max="7" width="14.42578125" customWidth="1"/>
    <col min="8" max="8" width="14.85546875" customWidth="1"/>
    <col min="9" max="9" width="14.42578125" customWidth="1"/>
    <col min="10" max="10" width="15.140625" customWidth="1"/>
    <col min="11" max="13" width="18.7109375" customWidth="1"/>
    <col min="14" max="14" width="17.7109375" customWidth="1"/>
    <col min="15" max="15" width="16" customWidth="1"/>
    <col min="16" max="20" width="16.42578125" customWidth="1"/>
    <col min="23" max="23" width="14.140625" bestFit="1" customWidth="1"/>
    <col min="24" max="24" width="12.42578125" bestFit="1" customWidth="1"/>
    <col min="25" max="25" width="18" bestFit="1" customWidth="1"/>
    <col min="32" max="32" width="13" customWidth="1"/>
  </cols>
  <sheetData>
    <row r="1" spans="1:32" ht="21" thickBot="1" x14ac:dyDescent="0.35">
      <c r="B1" s="63" t="s">
        <v>12</v>
      </c>
      <c r="C1" s="63"/>
      <c r="D1" s="63"/>
      <c r="E1" s="63"/>
      <c r="F1" s="63"/>
      <c r="G1" s="63"/>
      <c r="H1" s="63"/>
      <c r="I1" s="63"/>
      <c r="J1" s="63"/>
      <c r="K1" s="63"/>
      <c r="L1" s="63"/>
      <c r="M1" s="63"/>
      <c r="N1" s="63"/>
      <c r="O1" s="63"/>
      <c r="P1" t="s">
        <v>13</v>
      </c>
      <c r="Q1">
        <v>0.7</v>
      </c>
      <c r="R1" t="s">
        <v>14</v>
      </c>
      <c r="S1" s="13">
        <f>+enel!V2</f>
        <v>411.95090598850697</v>
      </c>
      <c r="AF1" s="14"/>
    </row>
    <row r="2" spans="1:32" ht="28.5" customHeight="1" thickBot="1" x14ac:dyDescent="0.3">
      <c r="A2" s="64" t="s">
        <v>15</v>
      </c>
      <c r="B2" s="64" t="s">
        <v>16</v>
      </c>
      <c r="C2" s="2"/>
      <c r="D2" s="64" t="s">
        <v>3</v>
      </c>
      <c r="E2" s="65" t="s">
        <v>1</v>
      </c>
      <c r="F2" s="64" t="s">
        <v>2</v>
      </c>
      <c r="G2" s="64" t="s">
        <v>5</v>
      </c>
      <c r="H2" s="64"/>
      <c r="I2" s="64" t="s">
        <v>17</v>
      </c>
      <c r="J2" s="64"/>
      <c r="K2" s="67" t="s">
        <v>18</v>
      </c>
      <c r="L2" s="67" t="s">
        <v>19</v>
      </c>
      <c r="M2" s="67" t="s">
        <v>20</v>
      </c>
      <c r="N2" s="67" t="s">
        <v>6</v>
      </c>
      <c r="O2" s="67" t="s">
        <v>21</v>
      </c>
      <c r="P2" s="67" t="s">
        <v>22</v>
      </c>
      <c r="Q2" s="15" t="s">
        <v>23</v>
      </c>
      <c r="R2" s="15" t="s">
        <v>24</v>
      </c>
      <c r="S2" s="15" t="s">
        <v>25</v>
      </c>
      <c r="T2" s="15" t="s">
        <v>26</v>
      </c>
      <c r="U2" s="15" t="s">
        <v>27</v>
      </c>
      <c r="V2" s="15" t="s">
        <v>28</v>
      </c>
      <c r="W2" s="15"/>
      <c r="X2" s="15" t="s">
        <v>29</v>
      </c>
      <c r="Y2" s="15" t="s">
        <v>30</v>
      </c>
      <c r="AF2" s="14"/>
    </row>
    <row r="3" spans="1:32" ht="22.5" customHeight="1" thickBot="1" x14ac:dyDescent="0.3">
      <c r="A3" s="64" t="s">
        <v>31</v>
      </c>
      <c r="B3" s="64"/>
      <c r="C3" s="2"/>
      <c r="D3" s="64"/>
      <c r="E3" s="66"/>
      <c r="F3" s="64"/>
      <c r="G3" s="3" t="s">
        <v>8</v>
      </c>
      <c r="H3" s="3" t="s">
        <v>9</v>
      </c>
      <c r="I3" s="1" t="s">
        <v>32</v>
      </c>
      <c r="J3" s="1" t="s">
        <v>9</v>
      </c>
      <c r="K3" s="67"/>
      <c r="L3" s="67"/>
      <c r="M3" s="67"/>
      <c r="N3" s="67"/>
      <c r="O3" s="67"/>
      <c r="P3" s="67"/>
      <c r="Q3" s="15" t="s">
        <v>33</v>
      </c>
      <c r="R3" s="15" t="s">
        <v>34</v>
      </c>
      <c r="S3" s="15" t="s">
        <v>34</v>
      </c>
      <c r="T3" s="15"/>
      <c r="U3" s="15"/>
      <c r="V3" s="15"/>
      <c r="X3" t="s">
        <v>35</v>
      </c>
      <c r="AA3" s="68"/>
      <c r="AF3" s="14"/>
    </row>
    <row r="4" spans="1:32" ht="15.75" thickBot="1" x14ac:dyDescent="0.3">
      <c r="B4" s="8">
        <v>6700355</v>
      </c>
      <c r="C4" s="8" t="str">
        <f>+CONCATENATE("HV ",G4,"  R ",F4)</f>
        <v>HV 250  R 9</v>
      </c>
      <c r="D4" s="10" t="s">
        <v>36</v>
      </c>
      <c r="E4" s="9" t="s">
        <v>37</v>
      </c>
      <c r="F4" s="8">
        <v>9</v>
      </c>
      <c r="G4" s="8">
        <v>250</v>
      </c>
      <c r="H4" s="8">
        <v>2.5</v>
      </c>
      <c r="I4" s="8">
        <v>160</v>
      </c>
      <c r="J4" s="8">
        <v>2.25</v>
      </c>
      <c r="K4" s="11"/>
      <c r="L4" s="11"/>
      <c r="M4" s="11" t="s">
        <v>38</v>
      </c>
      <c r="N4" s="11">
        <v>29.666666666666668</v>
      </c>
      <c r="O4" s="12">
        <v>158.66707658224399</v>
      </c>
      <c r="P4" s="11">
        <v>0</v>
      </c>
      <c r="Q4" s="16">
        <f>+R4/2350</f>
        <v>0.28872340425531917</v>
      </c>
      <c r="R4" s="17">
        <f>755-S4</f>
        <v>678.5</v>
      </c>
      <c r="S4" s="17">
        <v>76.5</v>
      </c>
      <c r="T4" s="17">
        <f>+R4+S4</f>
        <v>755</v>
      </c>
      <c r="U4" s="18">
        <f>+$S$1*Q4</f>
        <v>118.93986796306469</v>
      </c>
      <c r="V4">
        <f>+$Q$1*S4</f>
        <v>53.55</v>
      </c>
      <c r="W4" s="18"/>
      <c r="X4" s="13">
        <f>+U4+V4</f>
        <v>172.48986796306468</v>
      </c>
      <c r="Y4" s="13">
        <f>+O4-X4</f>
        <v>-13.822791380820689</v>
      </c>
      <c r="AA4" s="68"/>
      <c r="AF4" s="14"/>
    </row>
    <row r="5" spans="1:32" ht="15.75" thickBot="1" x14ac:dyDescent="0.3">
      <c r="A5" t="s">
        <v>39</v>
      </c>
      <c r="B5" s="4">
        <v>6700356</v>
      </c>
      <c r="C5" s="4" t="str">
        <f t="shared" ref="C5:C22" si="0">+CONCATENATE("HV ",G5,"  R ",F5)</f>
        <v>HV 400  R 9</v>
      </c>
      <c r="D5" s="5" t="s">
        <v>40</v>
      </c>
      <c r="E5" s="4" t="s">
        <v>37</v>
      </c>
      <c r="F5" s="4">
        <v>9</v>
      </c>
      <c r="G5" s="4">
        <v>400</v>
      </c>
      <c r="H5" s="4">
        <v>2.5</v>
      </c>
      <c r="I5" s="4">
        <v>250</v>
      </c>
      <c r="J5" s="8">
        <v>2.25</v>
      </c>
      <c r="K5" s="6"/>
      <c r="L5" s="6"/>
      <c r="M5" s="6" t="s">
        <v>41</v>
      </c>
      <c r="N5" s="6">
        <v>91</v>
      </c>
      <c r="O5" s="7">
        <v>170.87669581440696</v>
      </c>
      <c r="P5" s="6">
        <f>+N5</f>
        <v>91</v>
      </c>
      <c r="Q5" s="19">
        <f>+R5/2350</f>
        <v>0.37212765957446808</v>
      </c>
      <c r="R5" s="20">
        <f>965-S5</f>
        <v>874.5</v>
      </c>
      <c r="S5" s="20">
        <v>90.5</v>
      </c>
      <c r="T5" s="20">
        <f t="shared" ref="T5:T19" si="1">+R5+S5</f>
        <v>965</v>
      </c>
      <c r="U5" s="18">
        <f t="shared" ref="U5:U22" si="2">+$S$1*Q5</f>
        <v>153.29832650508482</v>
      </c>
      <c r="V5">
        <f t="shared" ref="V5:V22" si="3">+$Q$1*S5</f>
        <v>63.349999999999994</v>
      </c>
      <c r="W5" s="18"/>
      <c r="X5" s="13">
        <f t="shared" ref="X5:X22" si="4">+U5+V5</f>
        <v>216.64832650508481</v>
      </c>
      <c r="Y5" s="13">
        <f t="shared" ref="Y5:Y22" si="5">+O5-X5</f>
        <v>-45.771630690677853</v>
      </c>
      <c r="AA5" s="68"/>
      <c r="AF5" s="14"/>
    </row>
    <row r="6" spans="1:32" ht="15.75" thickBot="1" x14ac:dyDescent="0.3">
      <c r="A6" t="s">
        <v>39</v>
      </c>
      <c r="B6" s="8">
        <v>6700357</v>
      </c>
      <c r="C6" s="8" t="str">
        <f t="shared" si="0"/>
        <v>HV 630  R 9</v>
      </c>
      <c r="D6" s="10" t="s">
        <v>42</v>
      </c>
      <c r="E6" s="9" t="s">
        <v>37</v>
      </c>
      <c r="F6" s="8">
        <v>9</v>
      </c>
      <c r="G6" s="8">
        <v>630</v>
      </c>
      <c r="H6" s="8">
        <v>2.5</v>
      </c>
      <c r="I6" s="8">
        <v>360</v>
      </c>
      <c r="J6" s="8">
        <v>2.25</v>
      </c>
      <c r="K6" s="11"/>
      <c r="L6" s="11"/>
      <c r="M6" s="11" t="s">
        <v>41</v>
      </c>
      <c r="N6" s="21">
        <v>243</v>
      </c>
      <c r="O6" s="12">
        <v>195.95136259589106</v>
      </c>
      <c r="P6" s="21">
        <v>0</v>
      </c>
      <c r="Q6" s="16">
        <f t="shared" ref="Q6:Q22" si="6">+R6/2350</f>
        <v>0.37170212765957444</v>
      </c>
      <c r="R6" s="22">
        <f>1010-S6</f>
        <v>873.5</v>
      </c>
      <c r="S6" s="22">
        <v>136.5</v>
      </c>
      <c r="T6" s="22">
        <f t="shared" si="1"/>
        <v>1010</v>
      </c>
      <c r="U6" s="18">
        <f t="shared" si="2"/>
        <v>153.12302824721738</v>
      </c>
      <c r="V6">
        <f t="shared" si="3"/>
        <v>95.55</v>
      </c>
      <c r="W6" s="18"/>
      <c r="X6" s="13">
        <f t="shared" si="4"/>
        <v>248.67302824721736</v>
      </c>
      <c r="Y6" s="13">
        <f t="shared" si="5"/>
        <v>-52.721665651326305</v>
      </c>
      <c r="AA6" s="68"/>
      <c r="AF6" s="14"/>
    </row>
    <row r="7" spans="1:32" ht="15.75" thickBot="1" x14ac:dyDescent="0.3">
      <c r="A7" t="s">
        <v>39</v>
      </c>
      <c r="B7" s="4">
        <v>6700358</v>
      </c>
      <c r="C7" s="4" t="str">
        <f t="shared" si="0"/>
        <v>HV 800  R 9</v>
      </c>
      <c r="D7" s="5" t="s">
        <v>43</v>
      </c>
      <c r="E7" s="4" t="s">
        <v>37</v>
      </c>
      <c r="F7" s="4">
        <v>9</v>
      </c>
      <c r="G7" s="4">
        <v>800</v>
      </c>
      <c r="H7" s="4">
        <v>2.5</v>
      </c>
      <c r="I7" s="4">
        <v>400</v>
      </c>
      <c r="J7" s="8">
        <v>2.25</v>
      </c>
      <c r="K7" s="6"/>
      <c r="L7" s="6"/>
      <c r="M7" s="6" t="s">
        <v>41</v>
      </c>
      <c r="N7" s="6">
        <v>198.66666666666666</v>
      </c>
      <c r="O7" s="7">
        <v>219.59404981019594</v>
      </c>
      <c r="P7" s="6">
        <f>+N7</f>
        <v>198.66666666666666</v>
      </c>
      <c r="Q7" s="19">
        <f t="shared" si="6"/>
        <v>0.37127659574468086</v>
      </c>
      <c r="R7" s="20">
        <f>1025-S7</f>
        <v>872.5</v>
      </c>
      <c r="S7" s="20">
        <v>152.5</v>
      </c>
      <c r="T7" s="20">
        <f t="shared" si="1"/>
        <v>1025</v>
      </c>
      <c r="U7" s="18">
        <f t="shared" si="2"/>
        <v>152.94772998934994</v>
      </c>
      <c r="V7">
        <f t="shared" si="3"/>
        <v>106.75</v>
      </c>
      <c r="W7" s="18"/>
      <c r="X7" s="13">
        <f t="shared" si="4"/>
        <v>259.69772998934991</v>
      </c>
      <c r="Y7" s="13">
        <f t="shared" si="5"/>
        <v>-40.103680179153969</v>
      </c>
      <c r="AA7" s="68"/>
      <c r="AF7" s="14"/>
    </row>
    <row r="8" spans="1:32" ht="15.75" thickBot="1" x14ac:dyDescent="0.3">
      <c r="B8" s="8">
        <v>6700359</v>
      </c>
      <c r="C8" s="8" t="str">
        <f t="shared" si="0"/>
        <v>HV 1000  R 9</v>
      </c>
      <c r="D8" s="10" t="s">
        <v>44</v>
      </c>
      <c r="E8" s="9" t="s">
        <v>37</v>
      </c>
      <c r="F8" s="8">
        <v>9</v>
      </c>
      <c r="G8" s="8">
        <v>1000</v>
      </c>
      <c r="H8" s="8">
        <v>2.5</v>
      </c>
      <c r="I8" s="8">
        <v>500</v>
      </c>
      <c r="J8" s="8">
        <v>2.25</v>
      </c>
      <c r="K8" s="11">
        <v>540</v>
      </c>
      <c r="L8" s="11"/>
      <c r="M8" s="11" t="s">
        <v>45</v>
      </c>
      <c r="N8" s="11">
        <v>54.666666666666664</v>
      </c>
      <c r="O8" s="12">
        <v>257.86293790087603</v>
      </c>
      <c r="P8" s="11">
        <v>0</v>
      </c>
      <c r="Q8" s="16">
        <f t="shared" si="6"/>
        <v>0.46446808510638299</v>
      </c>
      <c r="R8" s="17">
        <f>1250-S8</f>
        <v>1091.5</v>
      </c>
      <c r="S8" s="17">
        <v>158.5</v>
      </c>
      <c r="T8" s="17">
        <f t="shared" si="1"/>
        <v>1250</v>
      </c>
      <c r="U8" s="18">
        <f t="shared" si="2"/>
        <v>191.33804846232144</v>
      </c>
      <c r="V8">
        <f t="shared" si="3"/>
        <v>110.94999999999999</v>
      </c>
      <c r="W8" s="18"/>
      <c r="X8" s="13">
        <f t="shared" si="4"/>
        <v>302.2880484623214</v>
      </c>
      <c r="Y8" s="13">
        <f t="shared" si="5"/>
        <v>-44.425110561445365</v>
      </c>
      <c r="AA8" s="68"/>
      <c r="AF8" s="14"/>
    </row>
    <row r="9" spans="1:32" ht="15.75" thickBot="1" x14ac:dyDescent="0.3">
      <c r="A9" t="s">
        <v>39</v>
      </c>
      <c r="B9" s="4">
        <v>6700360</v>
      </c>
      <c r="C9" s="4" t="str">
        <f t="shared" si="0"/>
        <v>HV 400  R 11</v>
      </c>
      <c r="D9" s="5" t="s">
        <v>46</v>
      </c>
      <c r="E9" s="4" t="s">
        <v>37</v>
      </c>
      <c r="F9" s="4">
        <v>11</v>
      </c>
      <c r="G9" s="4">
        <v>400</v>
      </c>
      <c r="H9" s="4">
        <v>2.5</v>
      </c>
      <c r="I9" s="4">
        <v>250</v>
      </c>
      <c r="J9" s="8">
        <v>2.25</v>
      </c>
      <c r="K9" s="6"/>
      <c r="L9" s="6"/>
      <c r="M9" s="6" t="s">
        <v>41</v>
      </c>
      <c r="N9" s="23">
        <v>269</v>
      </c>
      <c r="O9" s="7">
        <v>211.03590636528702</v>
      </c>
      <c r="P9" s="23">
        <f t="shared" ref="P9:P18" si="7">+N9</f>
        <v>269</v>
      </c>
      <c r="Q9" s="19">
        <f t="shared" si="6"/>
        <v>0.50425531914893618</v>
      </c>
      <c r="R9" s="24">
        <f>1305-S9</f>
        <v>1185</v>
      </c>
      <c r="S9" s="24">
        <v>120</v>
      </c>
      <c r="T9" s="24">
        <f t="shared" si="1"/>
        <v>1305</v>
      </c>
      <c r="U9" s="18">
        <f t="shared" si="2"/>
        <v>207.72843557292799</v>
      </c>
      <c r="V9">
        <f t="shared" si="3"/>
        <v>84</v>
      </c>
      <c r="W9" s="18"/>
      <c r="X9" s="13">
        <f t="shared" si="4"/>
        <v>291.72843557292799</v>
      </c>
      <c r="Y9" s="13">
        <f t="shared" si="5"/>
        <v>-80.692529207640973</v>
      </c>
      <c r="AA9" s="68"/>
      <c r="AF9" s="14"/>
    </row>
    <row r="10" spans="1:32" ht="15.75" thickBot="1" x14ac:dyDescent="0.3">
      <c r="A10" t="s">
        <v>39</v>
      </c>
      <c r="B10" s="8">
        <v>6700361</v>
      </c>
      <c r="C10" s="8" t="str">
        <f t="shared" si="0"/>
        <v>HV 630  R 11</v>
      </c>
      <c r="D10" s="10" t="s">
        <v>47</v>
      </c>
      <c r="E10" s="9" t="s">
        <v>37</v>
      </c>
      <c r="F10" s="8">
        <v>11</v>
      </c>
      <c r="G10" s="8">
        <v>630</v>
      </c>
      <c r="H10" s="8">
        <v>2.5</v>
      </c>
      <c r="I10" s="8">
        <v>360</v>
      </c>
      <c r="J10" s="8">
        <v>2.25</v>
      </c>
      <c r="K10" s="11"/>
      <c r="L10" s="11"/>
      <c r="M10" s="11" t="s">
        <v>41</v>
      </c>
      <c r="N10" s="21">
        <v>344.33333333333331</v>
      </c>
      <c r="O10" s="12">
        <v>240.19058608409529</v>
      </c>
      <c r="P10" s="21">
        <f t="shared" si="7"/>
        <v>344.33333333333331</v>
      </c>
      <c r="Q10" s="16">
        <f t="shared" si="6"/>
        <v>0.51489361702127656</v>
      </c>
      <c r="R10" s="22">
        <f>1380-S10</f>
        <v>1210</v>
      </c>
      <c r="S10" s="22">
        <v>170</v>
      </c>
      <c r="T10" s="22">
        <f t="shared" si="1"/>
        <v>1380</v>
      </c>
      <c r="U10" s="18">
        <f t="shared" si="2"/>
        <v>212.11089201961423</v>
      </c>
      <c r="V10">
        <f t="shared" si="3"/>
        <v>118.99999999999999</v>
      </c>
      <c r="W10" s="18"/>
      <c r="X10" s="13">
        <f t="shared" si="4"/>
        <v>331.1108920196142</v>
      </c>
      <c r="Y10" s="13">
        <f t="shared" si="5"/>
        <v>-90.920305935518911</v>
      </c>
      <c r="AA10" s="68"/>
      <c r="AF10" s="14"/>
    </row>
    <row r="11" spans="1:32" ht="15.75" thickBot="1" x14ac:dyDescent="0.3">
      <c r="A11" t="s">
        <v>39</v>
      </c>
      <c r="B11" s="4">
        <v>6700362</v>
      </c>
      <c r="C11" s="4" t="str">
        <f t="shared" si="0"/>
        <v>HV 800  R 11</v>
      </c>
      <c r="D11" s="5" t="s">
        <v>48</v>
      </c>
      <c r="E11" s="4" t="s">
        <v>37</v>
      </c>
      <c r="F11" s="4">
        <v>11</v>
      </c>
      <c r="G11" s="4">
        <v>800</v>
      </c>
      <c r="H11" s="4">
        <v>2.5</v>
      </c>
      <c r="I11" s="4">
        <v>400</v>
      </c>
      <c r="J11" s="8">
        <v>2.25</v>
      </c>
      <c r="K11" s="6"/>
      <c r="L11" s="6"/>
      <c r="M11" s="6" t="s">
        <v>41</v>
      </c>
      <c r="N11" s="23">
        <v>224.66666666666666</v>
      </c>
      <c r="O11" s="7">
        <v>266.2597917793023</v>
      </c>
      <c r="P11" s="23">
        <f t="shared" si="7"/>
        <v>224.66666666666666</v>
      </c>
      <c r="Q11" s="19">
        <f t="shared" si="6"/>
        <v>0.51829787234042557</v>
      </c>
      <c r="R11" s="24">
        <f>1415-S11</f>
        <v>1218</v>
      </c>
      <c r="S11" s="24">
        <v>197</v>
      </c>
      <c r="T11" s="24">
        <f t="shared" si="1"/>
        <v>1415</v>
      </c>
      <c r="U11" s="18">
        <f t="shared" si="2"/>
        <v>213.51327808255385</v>
      </c>
      <c r="V11">
        <f t="shared" si="3"/>
        <v>137.89999999999998</v>
      </c>
      <c r="W11" s="18"/>
      <c r="X11" s="13">
        <f t="shared" si="4"/>
        <v>351.4132780825538</v>
      </c>
      <c r="Y11" s="13">
        <f t="shared" si="5"/>
        <v>-85.153486303251498</v>
      </c>
      <c r="AA11" s="68"/>
      <c r="AF11" s="14"/>
    </row>
    <row r="12" spans="1:32" ht="15.75" thickBot="1" x14ac:dyDescent="0.3">
      <c r="A12" t="s">
        <v>39</v>
      </c>
      <c r="B12" s="8">
        <v>6700363</v>
      </c>
      <c r="C12" s="8" t="str">
        <f t="shared" si="0"/>
        <v>HV 1000  R 11</v>
      </c>
      <c r="D12" s="10" t="s">
        <v>49</v>
      </c>
      <c r="E12" s="9" t="s">
        <v>37</v>
      </c>
      <c r="F12" s="8">
        <v>11</v>
      </c>
      <c r="G12" s="8">
        <v>1000</v>
      </c>
      <c r="H12" s="8">
        <v>2.5</v>
      </c>
      <c r="I12" s="8">
        <v>500</v>
      </c>
      <c r="J12" s="8">
        <v>2.25</v>
      </c>
      <c r="K12" s="11">
        <v>540</v>
      </c>
      <c r="L12" s="11"/>
      <c r="M12" s="11" t="s">
        <v>45</v>
      </c>
      <c r="N12" s="21">
        <v>257</v>
      </c>
      <c r="O12" s="12">
        <v>324.92176332310225</v>
      </c>
      <c r="P12" s="21">
        <f t="shared" si="7"/>
        <v>257</v>
      </c>
      <c r="Q12" s="16">
        <f t="shared" si="6"/>
        <v>0.61489361702127665</v>
      </c>
      <c r="R12" s="22">
        <f>1645-S12</f>
        <v>1445</v>
      </c>
      <c r="S12" s="22">
        <v>200</v>
      </c>
      <c r="T12" s="22">
        <f t="shared" si="1"/>
        <v>1645</v>
      </c>
      <c r="U12" s="18">
        <f t="shared" si="2"/>
        <v>253.30598261846495</v>
      </c>
      <c r="V12">
        <f t="shared" si="3"/>
        <v>140</v>
      </c>
      <c r="W12" s="18"/>
      <c r="X12" s="13">
        <f t="shared" si="4"/>
        <v>393.30598261846495</v>
      </c>
      <c r="Y12" s="13">
        <f t="shared" si="5"/>
        <v>-68.384219295362698</v>
      </c>
      <c r="AA12" s="68"/>
      <c r="AF12" s="14"/>
    </row>
    <row r="13" spans="1:32" ht="15.75" thickBot="1" x14ac:dyDescent="0.3">
      <c r="B13" s="4">
        <v>6700370</v>
      </c>
      <c r="C13" s="4" t="str">
        <f t="shared" si="0"/>
        <v>HV 1600  R 11</v>
      </c>
      <c r="D13" s="5" t="s">
        <v>50</v>
      </c>
      <c r="E13" s="4" t="s">
        <v>37</v>
      </c>
      <c r="F13" s="4">
        <v>11</v>
      </c>
      <c r="G13" s="4">
        <v>1600</v>
      </c>
      <c r="H13" s="4">
        <v>2.5</v>
      </c>
      <c r="I13" s="4">
        <v>600</v>
      </c>
      <c r="J13" s="8">
        <v>2.25</v>
      </c>
      <c r="K13" s="6">
        <v>540</v>
      </c>
      <c r="L13" s="6"/>
      <c r="M13" s="6" t="s">
        <v>45</v>
      </c>
      <c r="N13" s="6">
        <v>48.666666666666664</v>
      </c>
      <c r="O13" s="7">
        <v>388.42825542848823</v>
      </c>
      <c r="P13" s="6">
        <v>0</v>
      </c>
      <c r="Q13" s="19">
        <f t="shared" si="6"/>
        <v>0.59191489361702132</v>
      </c>
      <c r="R13" s="20">
        <f>1690-S13</f>
        <v>1391</v>
      </c>
      <c r="S13" s="20">
        <v>299</v>
      </c>
      <c r="T13" s="20">
        <f t="shared" si="1"/>
        <v>1690</v>
      </c>
      <c r="U13" s="18">
        <f t="shared" si="2"/>
        <v>243.83987669362267</v>
      </c>
      <c r="V13">
        <f t="shared" si="3"/>
        <v>209.29999999999998</v>
      </c>
      <c r="W13" s="18"/>
      <c r="X13" s="13">
        <f t="shared" si="4"/>
        <v>453.13987669362268</v>
      </c>
      <c r="Y13" s="13">
        <f t="shared" si="5"/>
        <v>-64.711621265134454</v>
      </c>
      <c r="AA13" s="68"/>
      <c r="AF13" s="14"/>
    </row>
    <row r="14" spans="1:32" ht="15.75" thickBot="1" x14ac:dyDescent="0.3">
      <c r="B14" s="8">
        <v>6700371</v>
      </c>
      <c r="C14" s="8" t="str">
        <f t="shared" si="0"/>
        <v>HV 400  R 13</v>
      </c>
      <c r="D14" s="10" t="s">
        <v>51</v>
      </c>
      <c r="E14" s="9" t="s">
        <v>37</v>
      </c>
      <c r="F14" s="8">
        <v>13</v>
      </c>
      <c r="G14" s="8">
        <v>400</v>
      </c>
      <c r="H14" s="8">
        <v>2.5</v>
      </c>
      <c r="I14" s="8">
        <v>250</v>
      </c>
      <c r="J14" s="8">
        <v>2.25</v>
      </c>
      <c r="K14" s="11"/>
      <c r="L14" s="11"/>
      <c r="M14" s="11" t="s">
        <v>41</v>
      </c>
      <c r="N14" s="11">
        <v>17.666666666666668</v>
      </c>
      <c r="O14" s="12">
        <v>276.52233119728083</v>
      </c>
      <c r="P14" s="11">
        <v>0</v>
      </c>
      <c r="Q14" s="16">
        <f t="shared" si="6"/>
        <v>0.65297872340425533</v>
      </c>
      <c r="R14" s="17">
        <f>1675-S14</f>
        <v>1534.5</v>
      </c>
      <c r="S14" s="17">
        <v>140.5</v>
      </c>
      <c r="T14" s="17">
        <f t="shared" si="1"/>
        <v>1675</v>
      </c>
      <c r="U14" s="18">
        <f t="shared" si="2"/>
        <v>268.99517669760166</v>
      </c>
      <c r="V14">
        <f t="shared" si="3"/>
        <v>98.35</v>
      </c>
      <c r="W14" s="18"/>
      <c r="X14" s="13">
        <f t="shared" si="4"/>
        <v>367.34517669760169</v>
      </c>
      <c r="Y14" s="13">
        <f t="shared" si="5"/>
        <v>-90.822845500320852</v>
      </c>
      <c r="AA14" s="68"/>
      <c r="AF14" s="14"/>
    </row>
    <row r="15" spans="1:32" ht="15.75" thickBot="1" x14ac:dyDescent="0.3">
      <c r="B15" s="4">
        <v>6700372</v>
      </c>
      <c r="C15" s="4" t="str">
        <f t="shared" si="0"/>
        <v>HV 630  R 13</v>
      </c>
      <c r="D15" s="5" t="s">
        <v>52</v>
      </c>
      <c r="E15" s="4" t="s">
        <v>37</v>
      </c>
      <c r="F15" s="4">
        <v>13</v>
      </c>
      <c r="G15" s="4">
        <v>630</v>
      </c>
      <c r="H15" s="4">
        <v>2.5</v>
      </c>
      <c r="I15" s="4">
        <v>360</v>
      </c>
      <c r="J15" s="8">
        <v>2.25</v>
      </c>
      <c r="K15" s="6"/>
      <c r="L15" s="6"/>
      <c r="M15" s="6" t="s">
        <v>41</v>
      </c>
      <c r="N15" s="6">
        <v>47</v>
      </c>
      <c r="O15" s="7">
        <v>303.60817900110197</v>
      </c>
      <c r="P15" s="6">
        <v>0</v>
      </c>
      <c r="Q15" s="19">
        <f t="shared" si="6"/>
        <v>0.6338297872340426</v>
      </c>
      <c r="R15" s="20">
        <f>1695-S15</f>
        <v>1489.5</v>
      </c>
      <c r="S15" s="20">
        <v>205.5</v>
      </c>
      <c r="T15" s="20">
        <f t="shared" si="1"/>
        <v>1695</v>
      </c>
      <c r="U15" s="18">
        <f t="shared" si="2"/>
        <v>261.10675509356645</v>
      </c>
      <c r="V15">
        <f t="shared" si="3"/>
        <v>143.85</v>
      </c>
      <c r="W15" s="18"/>
      <c r="X15" s="13">
        <f t="shared" si="4"/>
        <v>404.95675509356647</v>
      </c>
      <c r="Y15" s="13">
        <f t="shared" si="5"/>
        <v>-101.3485760924645</v>
      </c>
      <c r="AA15" s="68"/>
      <c r="AF15" s="14"/>
    </row>
    <row r="16" spans="1:32" ht="15.75" thickBot="1" x14ac:dyDescent="0.3">
      <c r="B16" s="8">
        <v>6700373</v>
      </c>
      <c r="C16" s="8" t="str">
        <f t="shared" si="0"/>
        <v>HV 800  R 13</v>
      </c>
      <c r="D16" s="10" t="s">
        <v>53</v>
      </c>
      <c r="E16" s="8" t="s">
        <v>37</v>
      </c>
      <c r="F16" s="8">
        <v>13</v>
      </c>
      <c r="G16" s="8">
        <v>800</v>
      </c>
      <c r="H16" s="8">
        <v>2.5</v>
      </c>
      <c r="I16" s="8">
        <v>400</v>
      </c>
      <c r="J16" s="8">
        <v>2.25</v>
      </c>
      <c r="K16" s="11"/>
      <c r="L16" s="11"/>
      <c r="M16" s="11" t="s">
        <v>41</v>
      </c>
      <c r="N16" s="11">
        <v>78</v>
      </c>
      <c r="O16" s="12">
        <v>343.35061306382607</v>
      </c>
      <c r="P16" s="11">
        <v>0</v>
      </c>
      <c r="Q16" s="16">
        <f t="shared" si="6"/>
        <v>0.61893617021276592</v>
      </c>
      <c r="R16" s="17">
        <f>1705-S16</f>
        <v>1454.5</v>
      </c>
      <c r="S16" s="17">
        <v>250.5</v>
      </c>
      <c r="T16" s="17">
        <f t="shared" si="1"/>
        <v>1705</v>
      </c>
      <c r="U16" s="18">
        <f t="shared" si="2"/>
        <v>254.97131606820568</v>
      </c>
      <c r="V16">
        <f t="shared" si="3"/>
        <v>175.35</v>
      </c>
      <c r="W16" s="18"/>
      <c r="X16" s="13">
        <f t="shared" si="4"/>
        <v>430.32131606820565</v>
      </c>
      <c r="Y16" s="13">
        <f t="shared" si="5"/>
        <v>-86.970703004379573</v>
      </c>
      <c r="AA16" s="68"/>
      <c r="AF16" s="14"/>
    </row>
    <row r="17" spans="1:32" ht="15.75" thickBot="1" x14ac:dyDescent="0.3">
      <c r="A17" t="s">
        <v>39</v>
      </c>
      <c r="B17" s="4">
        <v>6700374</v>
      </c>
      <c r="C17" s="4" t="str">
        <f t="shared" si="0"/>
        <v>HV 1000  R 13</v>
      </c>
      <c r="D17" s="5" t="s">
        <v>54</v>
      </c>
      <c r="E17" s="4" t="s">
        <v>37</v>
      </c>
      <c r="F17" s="4">
        <v>13</v>
      </c>
      <c r="G17" s="4">
        <v>1000</v>
      </c>
      <c r="H17" s="4">
        <v>2.5</v>
      </c>
      <c r="I17" s="4">
        <v>500</v>
      </c>
      <c r="J17" s="8">
        <v>2.25</v>
      </c>
      <c r="K17" s="6">
        <v>540</v>
      </c>
      <c r="L17" s="6"/>
      <c r="M17" s="6" t="s">
        <v>45</v>
      </c>
      <c r="N17" s="6">
        <v>186.33333333333334</v>
      </c>
      <c r="O17" s="7">
        <v>404.00452049936933</v>
      </c>
      <c r="P17" s="6">
        <f t="shared" si="7"/>
        <v>186.33333333333334</v>
      </c>
      <c r="Q17" s="19">
        <f t="shared" si="6"/>
        <v>0.77327659574468088</v>
      </c>
      <c r="R17" s="20">
        <f>2095-S17</f>
        <v>1817.2</v>
      </c>
      <c r="S17" s="20">
        <v>277.8</v>
      </c>
      <c r="T17" s="20">
        <f t="shared" si="1"/>
        <v>2095</v>
      </c>
      <c r="U17" s="18">
        <f t="shared" si="2"/>
        <v>318.55199419672977</v>
      </c>
      <c r="V17">
        <f t="shared" si="3"/>
        <v>194.46</v>
      </c>
      <c r="W17" s="18"/>
      <c r="X17" s="13">
        <f t="shared" si="4"/>
        <v>513.0119941967298</v>
      </c>
      <c r="Y17" s="13">
        <f t="shared" si="5"/>
        <v>-109.00747369736047</v>
      </c>
      <c r="AA17" s="68"/>
      <c r="AF17" s="14"/>
    </row>
    <row r="18" spans="1:32" ht="15.75" thickBot="1" x14ac:dyDescent="0.3">
      <c r="A18" t="s">
        <v>39</v>
      </c>
      <c r="B18" s="8">
        <v>6700375</v>
      </c>
      <c r="C18" s="8" t="str">
        <f t="shared" si="0"/>
        <v>HV 1600  R 13</v>
      </c>
      <c r="D18" s="10" t="s">
        <v>55</v>
      </c>
      <c r="E18" s="8" t="s">
        <v>37</v>
      </c>
      <c r="F18" s="8">
        <v>13</v>
      </c>
      <c r="G18" s="8">
        <v>1600</v>
      </c>
      <c r="H18" s="8">
        <v>2.5</v>
      </c>
      <c r="I18" s="8">
        <v>600</v>
      </c>
      <c r="J18" s="8">
        <v>2.25</v>
      </c>
      <c r="K18" s="11">
        <v>540</v>
      </c>
      <c r="L18" s="11"/>
      <c r="M18" s="11" t="s">
        <v>45</v>
      </c>
      <c r="N18" s="11">
        <v>75.333333333333329</v>
      </c>
      <c r="O18" s="12">
        <v>523.98804773303902</v>
      </c>
      <c r="P18" s="11">
        <f t="shared" si="7"/>
        <v>75.333333333333329</v>
      </c>
      <c r="Q18" s="16">
        <f t="shared" si="6"/>
        <v>0.75021276595744679</v>
      </c>
      <c r="R18" s="17">
        <f>2145-S18</f>
        <v>1763</v>
      </c>
      <c r="S18" s="17">
        <v>382</v>
      </c>
      <c r="T18" s="17">
        <f t="shared" si="1"/>
        <v>2145</v>
      </c>
      <c r="U18" s="18">
        <f t="shared" si="2"/>
        <v>309.05082862031395</v>
      </c>
      <c r="V18">
        <f t="shared" si="3"/>
        <v>267.39999999999998</v>
      </c>
      <c r="W18" s="18"/>
      <c r="X18" s="13">
        <f t="shared" si="4"/>
        <v>576.45082862031393</v>
      </c>
      <c r="Y18" s="13">
        <f t="shared" si="5"/>
        <v>-52.462780887274903</v>
      </c>
      <c r="AA18" s="68"/>
      <c r="AF18" s="14"/>
    </row>
    <row r="19" spans="1:32" ht="15.75" thickBot="1" x14ac:dyDescent="0.3">
      <c r="B19" s="4">
        <v>6700670</v>
      </c>
      <c r="C19" s="4" t="str">
        <f t="shared" si="0"/>
        <v>HV 250  R 11</v>
      </c>
      <c r="D19" s="5" t="s">
        <v>56</v>
      </c>
      <c r="E19" s="4" t="s">
        <v>37</v>
      </c>
      <c r="F19" s="4">
        <v>11</v>
      </c>
      <c r="G19" s="4">
        <v>250</v>
      </c>
      <c r="H19" s="4">
        <v>2.5</v>
      </c>
      <c r="I19" s="4">
        <v>160</v>
      </c>
      <c r="J19" s="8">
        <v>2.25</v>
      </c>
      <c r="K19" s="6"/>
      <c r="L19" s="6"/>
      <c r="M19" s="6" t="s">
        <v>38</v>
      </c>
      <c r="N19" s="6">
        <v>3.6666666666666665</v>
      </c>
      <c r="O19" s="7">
        <v>176.19035743923752</v>
      </c>
      <c r="P19" s="6">
        <v>0</v>
      </c>
      <c r="Q19" s="19">
        <f t="shared" si="6"/>
        <v>0.39617021276595743</v>
      </c>
      <c r="R19" s="20">
        <f>1020-S19</f>
        <v>931</v>
      </c>
      <c r="S19" s="20">
        <v>89</v>
      </c>
      <c r="T19" s="20">
        <f t="shared" si="1"/>
        <v>1020</v>
      </c>
      <c r="U19" s="18">
        <f t="shared" si="2"/>
        <v>163.20267807459572</v>
      </c>
      <c r="V19">
        <f t="shared" si="3"/>
        <v>62.3</v>
      </c>
      <c r="W19" s="18"/>
      <c r="X19" s="13">
        <f t="shared" si="4"/>
        <v>225.50267807459574</v>
      </c>
      <c r="Y19" s="13">
        <f t="shared" si="5"/>
        <v>-49.312320635358219</v>
      </c>
      <c r="AA19" s="68"/>
      <c r="AF19" s="14"/>
    </row>
    <row r="20" spans="1:32" ht="15.75" thickBot="1" x14ac:dyDescent="0.3">
      <c r="B20" s="8">
        <v>6700671</v>
      </c>
      <c r="C20" s="8" t="str">
        <f t="shared" si="0"/>
        <v>HV 250  R 13</v>
      </c>
      <c r="D20" s="10" t="s">
        <v>57</v>
      </c>
      <c r="E20" s="8" t="s">
        <v>37</v>
      </c>
      <c r="F20" s="8">
        <v>13</v>
      </c>
      <c r="G20" s="8">
        <v>250</v>
      </c>
      <c r="H20" s="8">
        <v>2.5</v>
      </c>
      <c r="I20" s="8">
        <v>160</v>
      </c>
      <c r="J20" s="8">
        <v>2.25</v>
      </c>
      <c r="K20" s="11"/>
      <c r="L20" s="11"/>
      <c r="M20" s="11" t="s">
        <v>38</v>
      </c>
      <c r="N20" s="11">
        <v>2</v>
      </c>
      <c r="O20" s="12">
        <v>228.82887715591855</v>
      </c>
      <c r="P20" s="11">
        <v>0</v>
      </c>
      <c r="Q20" s="16">
        <f t="shared" si="6"/>
        <v>0.51659574468085101</v>
      </c>
      <c r="R20" s="17">
        <f>1330-S20</f>
        <v>1214</v>
      </c>
      <c r="S20" s="17">
        <v>116</v>
      </c>
      <c r="T20" s="17">
        <f>+R20+S20</f>
        <v>1330</v>
      </c>
      <c r="U20" s="18">
        <f t="shared" si="2"/>
        <v>212.81208505108401</v>
      </c>
      <c r="V20">
        <f t="shared" si="3"/>
        <v>81.199999999999989</v>
      </c>
      <c r="W20" s="18"/>
      <c r="X20" s="13">
        <f t="shared" si="4"/>
        <v>294.012085051084</v>
      </c>
      <c r="Y20" s="13">
        <f t="shared" si="5"/>
        <v>-65.183207895165452</v>
      </c>
      <c r="AA20" s="68"/>
      <c r="AF20" s="14"/>
    </row>
    <row r="21" spans="1:32" ht="15.75" thickBot="1" x14ac:dyDescent="0.3">
      <c r="B21" s="4">
        <v>6701501</v>
      </c>
      <c r="C21" s="4" t="str">
        <f t="shared" si="0"/>
        <v>HV 800  R 15</v>
      </c>
      <c r="D21" s="5" t="s">
        <v>58</v>
      </c>
      <c r="E21" s="4" t="s">
        <v>37</v>
      </c>
      <c r="F21" s="4">
        <v>15</v>
      </c>
      <c r="G21" s="4">
        <v>800</v>
      </c>
      <c r="H21" s="4">
        <v>2.5</v>
      </c>
      <c r="I21" s="4">
        <v>400</v>
      </c>
      <c r="J21" s="8">
        <v>2.25</v>
      </c>
      <c r="K21" s="6"/>
      <c r="L21" s="6"/>
      <c r="M21" s="6" t="s">
        <v>41</v>
      </c>
      <c r="N21" s="6">
        <v>21</v>
      </c>
      <c r="O21" s="7">
        <v>425.4938148011189</v>
      </c>
      <c r="P21" s="6">
        <v>0</v>
      </c>
      <c r="Q21" s="19">
        <f t="shared" si="6"/>
        <v>0.76680851063829791</v>
      </c>
      <c r="R21" s="20">
        <f>2125-S21</f>
        <v>1802</v>
      </c>
      <c r="S21" s="20">
        <v>323</v>
      </c>
      <c r="T21" s="20">
        <f t="shared" ref="T21:T22" si="8">+R21+S21</f>
        <v>2125</v>
      </c>
      <c r="U21" s="18">
        <f t="shared" si="2"/>
        <v>315.88746067714453</v>
      </c>
      <c r="V21">
        <f t="shared" si="3"/>
        <v>226.1</v>
      </c>
      <c r="W21" s="18"/>
      <c r="X21" s="13">
        <f t="shared" si="4"/>
        <v>541.98746067714455</v>
      </c>
      <c r="Y21" s="13">
        <f t="shared" si="5"/>
        <v>-116.49364587602565</v>
      </c>
      <c r="AA21" s="68"/>
      <c r="AF21" s="14"/>
    </row>
    <row r="22" spans="1:32" ht="15.75" thickBot="1" x14ac:dyDescent="0.3">
      <c r="B22" s="8">
        <v>6701502</v>
      </c>
      <c r="C22" s="8" t="str">
        <f t="shared" si="0"/>
        <v>HV 1000  R 15</v>
      </c>
      <c r="D22" s="10" t="s">
        <v>59</v>
      </c>
      <c r="E22" s="8" t="s">
        <v>37</v>
      </c>
      <c r="F22" s="8">
        <v>15</v>
      </c>
      <c r="G22" s="8">
        <v>1000</v>
      </c>
      <c r="H22" s="8">
        <v>2.5</v>
      </c>
      <c r="I22" s="8">
        <v>500</v>
      </c>
      <c r="J22" s="8">
        <v>2.25</v>
      </c>
      <c r="K22" s="11">
        <v>540</v>
      </c>
      <c r="L22" s="11"/>
      <c r="M22" s="11" t="s">
        <v>45</v>
      </c>
      <c r="N22" s="11">
        <v>41.333333333333336</v>
      </c>
      <c r="O22" s="12">
        <v>477.11648103146308</v>
      </c>
      <c r="P22" s="11">
        <v>0</v>
      </c>
      <c r="Q22" s="16">
        <f t="shared" si="6"/>
        <v>0.96042553191489366</v>
      </c>
      <c r="R22" s="17">
        <f>2600-S22</f>
        <v>2257</v>
      </c>
      <c r="S22" s="17">
        <v>343</v>
      </c>
      <c r="T22" s="17">
        <f t="shared" si="8"/>
        <v>2600</v>
      </c>
      <c r="U22" s="18">
        <f t="shared" si="2"/>
        <v>395.64816800683417</v>
      </c>
      <c r="V22">
        <f t="shared" si="3"/>
        <v>240.1</v>
      </c>
      <c r="W22" s="18"/>
      <c r="X22" s="13">
        <f t="shared" si="4"/>
        <v>635.74816800683413</v>
      </c>
      <c r="Y22" s="13">
        <f t="shared" si="5"/>
        <v>-158.63168697537105</v>
      </c>
      <c r="AA22" s="68"/>
      <c r="AF22" s="14"/>
    </row>
    <row r="23" spans="1:32" x14ac:dyDescent="0.25">
      <c r="B23" s="25"/>
      <c r="C23" s="25"/>
      <c r="D23" s="26"/>
      <c r="E23" s="26"/>
      <c r="F23" s="26"/>
      <c r="G23" s="26"/>
      <c r="H23" s="26"/>
      <c r="I23" s="26"/>
      <c r="J23" s="27"/>
      <c r="K23" s="27"/>
      <c r="L23" s="27"/>
      <c r="M23" s="27"/>
      <c r="N23" s="27"/>
      <c r="O23" s="27"/>
      <c r="AA23" s="68"/>
      <c r="AF23" s="14"/>
    </row>
    <row r="24" spans="1:32" ht="15.75" thickBot="1" x14ac:dyDescent="0.3">
      <c r="B24" s="25"/>
      <c r="C24" s="25"/>
      <c r="D24" s="26"/>
      <c r="E24" s="26"/>
      <c r="F24" s="26"/>
      <c r="G24" s="26"/>
      <c r="H24" s="26"/>
      <c r="I24" s="26"/>
      <c r="J24" s="27"/>
      <c r="K24" s="27"/>
      <c r="L24" s="27"/>
      <c r="M24" s="27"/>
      <c r="N24" s="27"/>
      <c r="O24" s="27"/>
      <c r="AA24" s="68"/>
      <c r="AF24" s="14"/>
    </row>
    <row r="25" spans="1:32" ht="16.5" thickTop="1" thickBot="1" x14ac:dyDescent="0.3">
      <c r="B25" s="25"/>
      <c r="C25" s="25"/>
      <c r="D25" s="26"/>
      <c r="E25" s="69" t="s">
        <v>60</v>
      </c>
      <c r="F25" s="70"/>
      <c r="G25" s="71"/>
      <c r="H25" s="26"/>
      <c r="I25" s="26"/>
      <c r="J25" s="27"/>
      <c r="K25" s="27"/>
      <c r="L25" s="27"/>
      <c r="M25" s="27"/>
      <c r="N25" s="27"/>
      <c r="O25" s="27"/>
      <c r="AA25" s="68"/>
      <c r="AF25" s="14"/>
    </row>
    <row r="26" spans="1:32" ht="16.5" thickTop="1" thickBot="1" x14ac:dyDescent="0.3">
      <c r="B26" s="25"/>
      <c r="C26" s="25"/>
      <c r="D26" s="26"/>
      <c r="E26" s="72" t="s">
        <v>61</v>
      </c>
      <c r="F26" s="73"/>
      <c r="G26" s="74"/>
      <c r="H26" s="26"/>
      <c r="I26" s="26"/>
      <c r="J26" s="27"/>
      <c r="K26" s="27"/>
      <c r="L26" s="27"/>
      <c r="M26" s="27"/>
      <c r="N26" s="27"/>
      <c r="O26" s="27"/>
      <c r="AA26" s="68"/>
      <c r="AF26" s="14"/>
    </row>
    <row r="27" spans="1:32" ht="15.75" thickTop="1" x14ac:dyDescent="0.25">
      <c r="B27" s="25"/>
      <c r="C27" s="25"/>
      <c r="D27" s="26"/>
      <c r="E27" s="75" t="s">
        <v>62</v>
      </c>
      <c r="F27" s="75"/>
      <c r="G27" s="75"/>
      <c r="H27" s="26"/>
      <c r="I27" s="26"/>
      <c r="J27" s="27"/>
      <c r="K27" s="27"/>
      <c r="L27" s="27"/>
      <c r="M27" s="27"/>
      <c r="N27" s="27"/>
      <c r="O27" s="27"/>
      <c r="AA27" s="68"/>
      <c r="AF27" s="14"/>
    </row>
    <row r="28" spans="1:32" ht="15.75" thickBot="1" x14ac:dyDescent="0.3">
      <c r="B28" s="25"/>
      <c r="C28" s="25"/>
      <c r="D28" s="26"/>
      <c r="E28" s="26"/>
      <c r="F28" s="26"/>
      <c r="G28" s="26"/>
      <c r="H28" s="26"/>
      <c r="I28" s="26"/>
      <c r="J28" s="27"/>
      <c r="K28" s="27"/>
      <c r="L28" s="27"/>
      <c r="M28" s="27"/>
      <c r="N28" s="27"/>
      <c r="O28" s="27"/>
      <c r="AA28" s="68"/>
      <c r="AF28" s="14"/>
    </row>
    <row r="29" spans="1:32" ht="16.5" thickTop="1" thickBot="1" x14ac:dyDescent="0.3">
      <c r="B29" s="25"/>
      <c r="C29" s="25"/>
      <c r="D29" s="76" t="s">
        <v>63</v>
      </c>
      <c r="E29" s="76"/>
      <c r="F29" s="76"/>
      <c r="G29" s="76"/>
      <c r="H29" s="76"/>
      <c r="I29" s="26"/>
      <c r="J29" s="27"/>
      <c r="K29" s="27"/>
      <c r="L29" s="27"/>
      <c r="AA29" s="68"/>
      <c r="AF29" s="14"/>
    </row>
    <row r="30" spans="1:32" ht="16.5" thickTop="1" thickBot="1" x14ac:dyDescent="0.3">
      <c r="B30" s="25"/>
      <c r="C30" s="25"/>
      <c r="D30" s="76"/>
      <c r="E30" s="76"/>
      <c r="F30" s="76"/>
      <c r="G30" s="76"/>
      <c r="H30" s="76"/>
      <c r="I30" s="28"/>
      <c r="J30" s="29"/>
      <c r="K30" s="29"/>
      <c r="L30" s="29"/>
      <c r="AA30" s="68"/>
      <c r="AF30" s="14"/>
    </row>
    <row r="31" spans="1:32" ht="16.5" thickTop="1" thickBot="1" x14ac:dyDescent="0.3">
      <c r="B31" s="30"/>
      <c r="C31" s="30"/>
      <c r="D31" s="31" t="s">
        <v>64</v>
      </c>
      <c r="E31" s="31"/>
      <c r="F31" s="77" t="s">
        <v>65</v>
      </c>
      <c r="G31" s="77"/>
      <c r="H31" s="77"/>
      <c r="I31" s="14"/>
      <c r="AA31" s="68"/>
      <c r="AF31" s="14"/>
    </row>
    <row r="32" spans="1:32" ht="16.5" thickTop="1" thickBot="1" x14ac:dyDescent="0.3">
      <c r="B32" s="30"/>
      <c r="C32" s="30"/>
      <c r="D32" s="32">
        <v>0.43</v>
      </c>
      <c r="E32" s="32"/>
      <c r="F32" s="78">
        <v>0.95</v>
      </c>
      <c r="G32" s="77"/>
      <c r="H32" s="77"/>
      <c r="I32" s="14"/>
      <c r="AA32" s="68"/>
      <c r="AF32" s="14"/>
    </row>
    <row r="33" spans="2:32" ht="15.75" thickTop="1" x14ac:dyDescent="0.25">
      <c r="B33" s="30"/>
      <c r="C33" s="30"/>
      <c r="D33" s="33"/>
      <c r="E33" s="33"/>
      <c r="F33" s="33"/>
      <c r="G33" s="33"/>
      <c r="H33" s="14"/>
      <c r="I33" s="14"/>
      <c r="AA33" s="68"/>
      <c r="AF33" s="14"/>
    </row>
    <row r="34" spans="2:32" x14ac:dyDescent="0.25">
      <c r="B34" s="30"/>
      <c r="C34" s="30"/>
      <c r="D34" s="79" t="s">
        <v>66</v>
      </c>
      <c r="E34" s="79"/>
      <c r="F34" s="79"/>
      <c r="G34" s="79"/>
      <c r="H34" s="79"/>
      <c r="I34" s="14"/>
      <c r="AA34" s="68"/>
      <c r="AF34" s="14"/>
    </row>
    <row r="35" spans="2:32" x14ac:dyDescent="0.25">
      <c r="B35" s="30"/>
      <c r="C35" s="30"/>
      <c r="D35" s="79"/>
      <c r="E35" s="79"/>
      <c r="F35" s="79"/>
      <c r="G35" s="79"/>
      <c r="H35" s="79"/>
      <c r="I35" s="14"/>
      <c r="AF35" s="14"/>
    </row>
    <row r="36" spans="2:32" x14ac:dyDescent="0.25">
      <c r="B36" s="30"/>
      <c r="C36" s="30"/>
      <c r="D36" s="14"/>
      <c r="E36" s="14"/>
      <c r="F36" s="14"/>
      <c r="G36" s="14"/>
      <c r="H36" s="14"/>
      <c r="I36" s="14"/>
      <c r="AF36" s="14"/>
    </row>
    <row r="37" spans="2:32" x14ac:dyDescent="0.25">
      <c r="B37" s="30"/>
      <c r="C37" s="30"/>
      <c r="D37" s="14"/>
      <c r="E37" s="14"/>
      <c r="F37" s="14"/>
      <c r="G37" s="14"/>
      <c r="H37" s="14"/>
      <c r="I37" s="14"/>
      <c r="AF37" s="14"/>
    </row>
    <row r="38" spans="2:32" x14ac:dyDescent="0.25">
      <c r="B38" s="30"/>
      <c r="C38" s="30"/>
      <c r="D38" s="14"/>
      <c r="E38" s="14"/>
      <c r="F38" s="14"/>
      <c r="G38" s="14"/>
      <c r="H38" s="14"/>
      <c r="I38" s="14"/>
      <c r="J38" s="14"/>
      <c r="K38" s="14"/>
      <c r="L38" s="14"/>
      <c r="M38" s="14"/>
      <c r="N38" s="14"/>
      <c r="O38" s="14"/>
      <c r="Z38" s="14"/>
      <c r="AA38" s="14"/>
      <c r="AB38" s="14"/>
      <c r="AC38" s="14"/>
      <c r="AD38" s="14"/>
      <c r="AE38" s="14"/>
      <c r="AF38" s="14"/>
    </row>
    <row r="39" spans="2:32" x14ac:dyDescent="0.25">
      <c r="B39" s="30"/>
      <c r="C39" s="30"/>
      <c r="D39" s="14"/>
      <c r="E39" s="14"/>
      <c r="F39" s="14"/>
      <c r="G39" s="14"/>
      <c r="H39" s="14"/>
      <c r="I39" s="14"/>
      <c r="J39" s="14"/>
      <c r="K39" s="14"/>
      <c r="L39" s="14"/>
      <c r="M39" s="14"/>
      <c r="N39" s="14"/>
      <c r="O39" s="14"/>
      <c r="Z39" s="14"/>
      <c r="AA39" s="14"/>
      <c r="AB39" s="14"/>
      <c r="AC39" s="14"/>
      <c r="AD39" s="14"/>
      <c r="AE39" s="14"/>
      <c r="AF39" s="14"/>
    </row>
    <row r="40" spans="2:32" x14ac:dyDescent="0.25">
      <c r="B40" s="30"/>
      <c r="C40" s="30"/>
      <c r="D40" s="14"/>
      <c r="E40" s="14"/>
      <c r="F40" s="14"/>
      <c r="G40" s="14"/>
      <c r="H40" s="14"/>
      <c r="I40" s="14"/>
      <c r="J40" s="14"/>
      <c r="K40" s="14"/>
      <c r="L40" s="14"/>
      <c r="M40" s="14"/>
      <c r="N40" s="14"/>
      <c r="O40" s="14"/>
      <c r="Z40" s="14"/>
      <c r="AA40" s="14"/>
      <c r="AB40" s="14"/>
      <c r="AC40" s="14"/>
      <c r="AD40" s="14"/>
      <c r="AE40" s="14"/>
      <c r="AF40" s="14"/>
    </row>
    <row r="41" spans="2:32" x14ac:dyDescent="0.25">
      <c r="B41" s="30"/>
      <c r="C41" s="30"/>
      <c r="D41" s="14"/>
      <c r="E41" s="14"/>
      <c r="F41" s="14"/>
      <c r="G41" s="14"/>
      <c r="H41" s="14"/>
      <c r="I41" s="14"/>
      <c r="J41" s="14"/>
      <c r="K41" s="14"/>
      <c r="L41" s="14"/>
      <c r="M41" s="14"/>
      <c r="N41" s="14"/>
      <c r="O41" s="14"/>
      <c r="Z41" s="14"/>
      <c r="AA41" s="14"/>
      <c r="AB41" s="14"/>
      <c r="AC41" s="14"/>
      <c r="AD41" s="14"/>
      <c r="AE41" s="14"/>
      <c r="AF41" s="14"/>
    </row>
    <row r="42" spans="2:32" x14ac:dyDescent="0.25">
      <c r="B42" s="30"/>
      <c r="C42" s="30"/>
      <c r="D42" s="14"/>
      <c r="E42" s="14"/>
      <c r="F42" s="14"/>
      <c r="G42" s="14"/>
      <c r="H42" s="14"/>
      <c r="I42" s="14"/>
      <c r="J42" s="14"/>
      <c r="K42" s="14"/>
      <c r="L42" s="14"/>
      <c r="M42" s="14"/>
      <c r="N42" s="14"/>
      <c r="O42" s="14"/>
      <c r="Z42" s="14"/>
      <c r="AA42" s="14"/>
      <c r="AB42" s="14"/>
      <c r="AC42" s="14"/>
      <c r="AD42" s="14"/>
      <c r="AE42" s="14"/>
      <c r="AF42" s="14"/>
    </row>
    <row r="43" spans="2:32" x14ac:dyDescent="0.25">
      <c r="B43" s="14"/>
      <c r="C43" s="14"/>
      <c r="D43" s="14"/>
      <c r="E43" s="14"/>
      <c r="F43" s="14"/>
      <c r="G43" s="14"/>
      <c r="H43" s="14"/>
      <c r="I43" s="14"/>
      <c r="J43" s="14"/>
      <c r="K43" s="14"/>
      <c r="L43" s="14"/>
      <c r="M43" s="14"/>
      <c r="N43" s="14"/>
      <c r="O43" s="14"/>
      <c r="Z43" s="14"/>
      <c r="AA43" s="14"/>
      <c r="AB43" s="14"/>
      <c r="AC43" s="14"/>
      <c r="AD43" s="14"/>
      <c r="AE43" s="14"/>
      <c r="AF43" s="14"/>
    </row>
    <row r="44" spans="2:32" x14ac:dyDescent="0.25">
      <c r="B44" s="14"/>
      <c r="C44" s="14"/>
      <c r="D44" s="14"/>
      <c r="E44" s="14"/>
      <c r="F44" s="14"/>
      <c r="G44" s="14"/>
      <c r="H44" s="14"/>
      <c r="I44" s="14"/>
      <c r="J44" s="14"/>
      <c r="K44" s="14"/>
      <c r="L44" s="14"/>
      <c r="M44" s="14"/>
      <c r="N44" s="14"/>
      <c r="O44" s="14"/>
      <c r="Z44" s="14"/>
      <c r="AA44" s="14"/>
      <c r="AB44" s="14"/>
      <c r="AC44" s="14"/>
      <c r="AD44" s="14"/>
      <c r="AE44" s="14"/>
      <c r="AF44" s="14"/>
    </row>
    <row r="45" spans="2:32" x14ac:dyDescent="0.25">
      <c r="B45" s="14"/>
      <c r="C45" s="14"/>
      <c r="D45" s="14"/>
      <c r="E45" s="14"/>
      <c r="F45" s="14"/>
      <c r="G45" s="14"/>
      <c r="H45" s="14"/>
      <c r="I45" s="14"/>
      <c r="J45" s="14"/>
      <c r="K45" s="14"/>
      <c r="L45" s="14"/>
      <c r="M45" s="14"/>
      <c r="N45" s="14"/>
      <c r="O45" s="14"/>
      <c r="Z45" s="14"/>
      <c r="AA45" s="14"/>
      <c r="AB45" s="14"/>
      <c r="AC45" s="14"/>
      <c r="AD45" s="14"/>
      <c r="AE45" s="14"/>
      <c r="AF45" s="14"/>
    </row>
    <row r="46" spans="2:32" x14ac:dyDescent="0.25">
      <c r="B46" s="14"/>
      <c r="C46" s="14"/>
      <c r="D46" s="14"/>
      <c r="E46" s="14"/>
      <c r="F46" s="14"/>
      <c r="G46" s="14"/>
      <c r="H46" s="14"/>
      <c r="I46" s="14"/>
      <c r="J46" s="14"/>
      <c r="K46" s="14"/>
      <c r="L46" s="14"/>
      <c r="M46" s="14"/>
      <c r="N46" s="14"/>
      <c r="O46" s="14"/>
      <c r="Z46" s="14"/>
      <c r="AA46" s="14"/>
      <c r="AB46" s="14"/>
      <c r="AC46" s="14"/>
      <c r="AD46" s="14"/>
      <c r="AE46" s="14"/>
      <c r="AF46" s="14"/>
    </row>
    <row r="47" spans="2:32" x14ac:dyDescent="0.25">
      <c r="B47" s="14"/>
      <c r="C47" s="14"/>
      <c r="D47" s="14"/>
      <c r="E47" s="14"/>
      <c r="F47" s="14"/>
      <c r="G47" s="14"/>
      <c r="H47" s="14"/>
      <c r="I47" s="14"/>
      <c r="J47" s="14"/>
      <c r="K47" s="14"/>
      <c r="L47" s="14"/>
      <c r="M47" s="14"/>
      <c r="N47" s="14"/>
      <c r="O47" s="14"/>
      <c r="Z47" s="14"/>
      <c r="AA47" s="14"/>
      <c r="AB47" s="14"/>
      <c r="AC47" s="14"/>
      <c r="AD47" s="14"/>
      <c r="AE47" s="14"/>
      <c r="AF47" s="14"/>
    </row>
    <row r="48" spans="2:32" x14ac:dyDescent="0.25">
      <c r="B48" s="14"/>
      <c r="C48" s="14"/>
      <c r="D48" s="14"/>
      <c r="E48" s="14"/>
      <c r="F48" s="14"/>
      <c r="G48" s="14"/>
      <c r="H48" s="14"/>
      <c r="I48" s="14"/>
      <c r="J48" s="14"/>
      <c r="K48" s="14"/>
      <c r="L48" s="14"/>
      <c r="M48" s="14"/>
      <c r="N48" s="14"/>
      <c r="O48" s="14"/>
      <c r="Z48" s="14"/>
      <c r="AA48" s="14"/>
      <c r="AB48" s="14"/>
      <c r="AC48" s="14"/>
      <c r="AD48" s="14"/>
      <c r="AE48" s="14"/>
      <c r="AF48" s="14"/>
    </row>
    <row r="49" spans="2:32" x14ac:dyDescent="0.25">
      <c r="B49" s="14"/>
      <c r="C49" s="14"/>
      <c r="D49" s="14"/>
      <c r="E49" s="14"/>
      <c r="F49" s="14"/>
      <c r="G49" s="14"/>
      <c r="H49" s="14"/>
      <c r="I49" s="14"/>
      <c r="J49" s="14"/>
      <c r="K49" s="14"/>
      <c r="L49" s="14"/>
      <c r="M49" s="14"/>
      <c r="N49" s="14"/>
      <c r="O49" s="14"/>
      <c r="Z49" s="14"/>
      <c r="AA49" s="14"/>
      <c r="AB49" s="14"/>
      <c r="AC49" s="14"/>
      <c r="AD49" s="14"/>
      <c r="AE49" s="14"/>
      <c r="AF49" s="14"/>
    </row>
    <row r="50" spans="2:32" x14ac:dyDescent="0.25">
      <c r="B50" s="14"/>
      <c r="C50" s="14"/>
      <c r="D50" s="14"/>
      <c r="E50" s="14"/>
      <c r="F50" s="14"/>
      <c r="G50" s="14"/>
      <c r="H50" s="14"/>
      <c r="I50" s="14"/>
      <c r="J50" s="14"/>
      <c r="K50" s="14"/>
      <c r="L50" s="14"/>
      <c r="M50" s="14"/>
      <c r="N50" s="14"/>
      <c r="O50" s="14"/>
      <c r="Z50" s="14"/>
      <c r="AA50" s="14"/>
      <c r="AB50" s="14"/>
      <c r="AC50" s="14"/>
      <c r="AD50" s="14"/>
      <c r="AE50" s="14"/>
      <c r="AF50" s="14"/>
    </row>
    <row r="51" spans="2:32" x14ac:dyDescent="0.25">
      <c r="B51" s="14"/>
      <c r="C51" s="14"/>
      <c r="D51" s="14"/>
      <c r="E51" s="14"/>
      <c r="F51" s="14"/>
      <c r="G51" s="14"/>
      <c r="H51" s="14"/>
      <c r="I51" s="14"/>
      <c r="J51" s="14"/>
      <c r="K51" s="14"/>
      <c r="L51" s="14"/>
      <c r="M51" s="14"/>
      <c r="N51" s="14"/>
      <c r="O51" s="14"/>
      <c r="Z51" s="14"/>
      <c r="AA51" s="14"/>
      <c r="AB51" s="14"/>
      <c r="AC51" s="14"/>
      <c r="AD51" s="14"/>
      <c r="AE51" s="14"/>
      <c r="AF51" s="14"/>
    </row>
  </sheetData>
  <autoFilter ref="A2:P22">
    <filterColumn colId="6" showButton="0"/>
    <filterColumn colId="8" showButton="0"/>
  </autoFilter>
  <mergeCells count="22">
    <mergeCell ref="P2:P3"/>
    <mergeCell ref="AA3:AA34"/>
    <mergeCell ref="E25:G25"/>
    <mergeCell ref="E26:G26"/>
    <mergeCell ref="E27:G27"/>
    <mergeCell ref="D29:H30"/>
    <mergeCell ref="F31:H31"/>
    <mergeCell ref="F32:H32"/>
    <mergeCell ref="D34:H35"/>
    <mergeCell ref="M2:M3"/>
    <mergeCell ref="N2:N3"/>
    <mergeCell ref="O2:O3"/>
    <mergeCell ref="B1:O1"/>
    <mergeCell ref="A2:A3"/>
    <mergeCell ref="B2:B3"/>
    <mergeCell ref="D2:D3"/>
    <mergeCell ref="E2:E3"/>
    <mergeCell ref="F2:F3"/>
    <mergeCell ref="G2:H2"/>
    <mergeCell ref="I2:J2"/>
    <mergeCell ref="K2:K3"/>
    <mergeCell ref="L2:L3"/>
  </mergeCells>
  <pageMargins left="0.16" right="0.15" top="0.74803149606299213" bottom="0.28000000000000003" header="0.31496062992125984" footer="0.31496062992125984"/>
  <pageSetup paperSize="8" scale="39"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pageSetUpPr fitToPage="1"/>
  </sheetPr>
  <dimension ref="A1:X25"/>
  <sheetViews>
    <sheetView topLeftCell="C1" zoomScale="80" zoomScaleNormal="80" workbookViewId="0">
      <selection sqref="A1:AB72"/>
    </sheetView>
  </sheetViews>
  <sheetFormatPr defaultColWidth="11.42578125" defaultRowHeight="15" x14ac:dyDescent="0.25"/>
  <cols>
    <col min="2" max="2" width="11.5703125" customWidth="1"/>
    <col min="3" max="3" width="42.140625" customWidth="1"/>
    <col min="4" max="4" width="17.85546875" customWidth="1"/>
    <col min="6" max="6" width="14.42578125" customWidth="1"/>
    <col min="7" max="7" width="14.85546875" customWidth="1"/>
    <col min="8" max="8" width="14.42578125" customWidth="1"/>
    <col min="9" max="9" width="15.140625" customWidth="1"/>
    <col min="10" max="11" width="18.7109375" customWidth="1"/>
    <col min="12" max="12" width="17.7109375" customWidth="1"/>
    <col min="13" max="13" width="16" customWidth="1"/>
    <col min="14" max="14" width="13.140625" customWidth="1"/>
    <col min="15" max="16" width="16.42578125" customWidth="1"/>
    <col min="22" max="22" width="14.140625" bestFit="1" customWidth="1"/>
    <col min="23" max="23" width="12.42578125" customWidth="1"/>
    <col min="24" max="24" width="18" customWidth="1"/>
  </cols>
  <sheetData>
    <row r="1" spans="1:24" ht="21" thickBot="1" x14ac:dyDescent="0.35">
      <c r="B1" s="81" t="s">
        <v>67</v>
      </c>
      <c r="C1" s="82"/>
      <c r="D1" s="82"/>
      <c r="E1" s="82"/>
      <c r="F1" s="82"/>
      <c r="G1" s="82"/>
      <c r="H1" s="82"/>
      <c r="I1" s="82"/>
      <c r="J1" s="82"/>
      <c r="K1" s="82"/>
      <c r="L1" s="82"/>
      <c r="M1" s="82"/>
      <c r="N1" s="82"/>
      <c r="O1" t="s">
        <v>68</v>
      </c>
      <c r="P1">
        <v>0.9</v>
      </c>
      <c r="V1" t="s">
        <v>14</v>
      </c>
    </row>
    <row r="2" spans="1:24" ht="31.5" customHeight="1" thickBot="1" x14ac:dyDescent="0.3">
      <c r="A2" s="2" t="s">
        <v>15</v>
      </c>
      <c r="B2" s="64" t="s">
        <v>16</v>
      </c>
      <c r="C2" s="64" t="s">
        <v>3</v>
      </c>
      <c r="D2" s="65" t="s">
        <v>1</v>
      </c>
      <c r="E2" s="64" t="s">
        <v>2</v>
      </c>
      <c r="F2" s="64" t="s">
        <v>149</v>
      </c>
      <c r="G2" s="64"/>
      <c r="H2" s="64" t="s">
        <v>17</v>
      </c>
      <c r="I2" s="64"/>
      <c r="J2" s="67" t="s">
        <v>18</v>
      </c>
      <c r="K2" s="67" t="s">
        <v>4</v>
      </c>
      <c r="L2" s="67" t="s">
        <v>69</v>
      </c>
      <c r="M2" s="67" t="s">
        <v>6</v>
      </c>
      <c r="N2" s="67" t="s">
        <v>7</v>
      </c>
      <c r="O2" s="67" t="s">
        <v>22</v>
      </c>
      <c r="P2" s="15" t="s">
        <v>23</v>
      </c>
      <c r="Q2" s="15" t="s">
        <v>24</v>
      </c>
      <c r="R2" s="15" t="s">
        <v>25</v>
      </c>
      <c r="S2" s="15" t="s">
        <v>26</v>
      </c>
      <c r="T2" s="15" t="s">
        <v>27</v>
      </c>
      <c r="U2" s="15" t="s">
        <v>28</v>
      </c>
      <c r="V2" s="35">
        <f>+AVERAGE(V4:V21)</f>
        <v>411.95090598850697</v>
      </c>
      <c r="W2" s="15" t="s">
        <v>29</v>
      </c>
      <c r="X2" s="15" t="s">
        <v>30</v>
      </c>
    </row>
    <row r="3" spans="1:24" ht="15.75" thickBot="1" x14ac:dyDescent="0.3">
      <c r="B3" s="64"/>
      <c r="C3" s="64"/>
      <c r="D3" s="66"/>
      <c r="E3" s="64"/>
      <c r="F3" s="3" t="s">
        <v>8</v>
      </c>
      <c r="G3" s="3" t="s">
        <v>9</v>
      </c>
      <c r="H3" s="1" t="s">
        <v>32</v>
      </c>
      <c r="I3" s="1" t="s">
        <v>9</v>
      </c>
      <c r="J3" s="67"/>
      <c r="K3" s="67"/>
      <c r="L3" s="67"/>
      <c r="M3" s="67"/>
      <c r="N3" s="67"/>
      <c r="O3" s="67"/>
      <c r="P3" s="15" t="s">
        <v>33</v>
      </c>
      <c r="Q3" s="15" t="s">
        <v>34</v>
      </c>
      <c r="R3" s="15" t="s">
        <v>34</v>
      </c>
      <c r="S3" s="15" t="s">
        <v>34</v>
      </c>
      <c r="T3" s="15"/>
      <c r="U3" s="15"/>
      <c r="W3" t="s">
        <v>35</v>
      </c>
    </row>
    <row r="4" spans="1:24" ht="15.75" thickBot="1" x14ac:dyDescent="0.3">
      <c r="A4" t="s">
        <v>70</v>
      </c>
      <c r="B4" s="8">
        <v>230212</v>
      </c>
      <c r="C4" s="10" t="s">
        <v>71</v>
      </c>
      <c r="D4" s="9" t="s">
        <v>10</v>
      </c>
      <c r="E4" s="8">
        <v>10</v>
      </c>
      <c r="F4" s="11">
        <v>412</v>
      </c>
      <c r="G4" s="8">
        <v>2.5</v>
      </c>
      <c r="H4" s="8">
        <v>412</v>
      </c>
      <c r="I4" s="8"/>
      <c r="J4" s="11"/>
      <c r="K4" s="11">
        <v>620</v>
      </c>
      <c r="L4" s="11" t="s">
        <v>72</v>
      </c>
      <c r="M4" s="21">
        <v>4860</v>
      </c>
      <c r="N4" s="12">
        <v>189.92942386831277</v>
      </c>
      <c r="O4" s="21">
        <v>0</v>
      </c>
      <c r="P4" s="36">
        <f>ROUND(Q4/2350,3)</f>
        <v>0.23899999999999999</v>
      </c>
      <c r="Q4" s="37">
        <v>562</v>
      </c>
      <c r="R4" s="37">
        <f>+S4-Q4</f>
        <v>58</v>
      </c>
      <c r="S4" s="37">
        <v>620</v>
      </c>
      <c r="T4" s="18">
        <f t="shared" ref="T4:T21" si="0">+N4-U4</f>
        <v>137.72942386831278</v>
      </c>
      <c r="U4">
        <f>+$P$1*R4</f>
        <v>52.2</v>
      </c>
      <c r="V4" s="18">
        <f>+T4/P4</f>
        <v>576.27374003478155</v>
      </c>
      <c r="W4" s="13">
        <f>+R4*$P$1+P4*$V$2</f>
        <v>150.65626653125315</v>
      </c>
      <c r="X4" s="13">
        <f>+N4-W4</f>
        <v>39.273157337059615</v>
      </c>
    </row>
    <row r="5" spans="1:24" ht="15.75" thickBot="1" x14ac:dyDescent="0.3">
      <c r="A5" t="s">
        <v>70</v>
      </c>
      <c r="B5" s="4">
        <v>230222</v>
      </c>
      <c r="C5" s="5" t="s">
        <v>73</v>
      </c>
      <c r="D5" s="4" t="s">
        <v>10</v>
      </c>
      <c r="E5" s="4">
        <v>10</v>
      </c>
      <c r="F5" s="6">
        <v>550</v>
      </c>
      <c r="G5" s="4">
        <v>2.5</v>
      </c>
      <c r="H5" s="4">
        <v>550</v>
      </c>
      <c r="I5" s="4"/>
      <c r="J5" s="6"/>
      <c r="K5" s="6">
        <v>720</v>
      </c>
      <c r="L5" s="6" t="s">
        <v>74</v>
      </c>
      <c r="M5" s="6">
        <v>2539</v>
      </c>
      <c r="N5" s="7">
        <v>211.30996455297361</v>
      </c>
      <c r="O5" s="6">
        <f>+M5+M4</f>
        <v>7399</v>
      </c>
      <c r="P5" s="38">
        <f t="shared" ref="P5:P21" si="1">ROUND(Q5/2350,3)</f>
        <v>0.27500000000000002</v>
      </c>
      <c r="Q5" s="39">
        <v>646</v>
      </c>
      <c r="R5" s="39">
        <f t="shared" ref="R5:R21" si="2">+S5-Q5</f>
        <v>72</v>
      </c>
      <c r="S5" s="39">
        <v>718</v>
      </c>
      <c r="T5" s="18">
        <f t="shared" si="0"/>
        <v>146.5099645529736</v>
      </c>
      <c r="U5">
        <f t="shared" ref="U5:U21" si="3">+$P$1*R5</f>
        <v>64.8</v>
      </c>
      <c r="V5" s="18">
        <f t="shared" ref="V5:V21" si="4">+T5/P5</f>
        <v>532.76350746535854</v>
      </c>
      <c r="W5" s="13">
        <f t="shared" ref="W5:W21" si="5">+R5*$P$1+P5*$V$2</f>
        <v>178.08649914683943</v>
      </c>
      <c r="X5" s="13">
        <f t="shared" ref="X5:X21" si="6">+N5-W5</f>
        <v>33.223465406134181</v>
      </c>
    </row>
    <row r="6" spans="1:24" ht="15.75" thickBot="1" x14ac:dyDescent="0.3">
      <c r="A6" t="s">
        <v>70</v>
      </c>
      <c r="B6" s="8">
        <v>230232</v>
      </c>
      <c r="C6" s="10" t="s">
        <v>75</v>
      </c>
      <c r="D6" s="9" t="s">
        <v>10</v>
      </c>
      <c r="E6" s="8">
        <v>10</v>
      </c>
      <c r="F6" s="11">
        <v>824</v>
      </c>
      <c r="G6" s="8">
        <v>2.5</v>
      </c>
      <c r="H6" s="8">
        <v>824</v>
      </c>
      <c r="I6" s="8"/>
      <c r="J6" s="11"/>
      <c r="K6" s="11">
        <v>950</v>
      </c>
      <c r="L6" s="11" t="s">
        <v>76</v>
      </c>
      <c r="M6" s="11">
        <v>3337</v>
      </c>
      <c r="N6" s="12">
        <v>254.54090500449504</v>
      </c>
      <c r="O6" s="11">
        <v>0</v>
      </c>
      <c r="P6" s="36">
        <f t="shared" si="1"/>
        <v>0.35899999999999999</v>
      </c>
      <c r="Q6" s="37">
        <v>844</v>
      </c>
      <c r="R6" s="37">
        <f t="shared" si="2"/>
        <v>92</v>
      </c>
      <c r="S6" s="37">
        <v>936</v>
      </c>
      <c r="T6" s="18">
        <f t="shared" si="0"/>
        <v>171.74090500449506</v>
      </c>
      <c r="U6">
        <f t="shared" si="3"/>
        <v>82.8</v>
      </c>
      <c r="V6" s="18">
        <f t="shared" si="4"/>
        <v>478.38692201809209</v>
      </c>
      <c r="W6" s="13">
        <f t="shared" si="5"/>
        <v>230.69037524987402</v>
      </c>
      <c r="X6" s="13">
        <f t="shared" si="6"/>
        <v>23.850529754621022</v>
      </c>
    </row>
    <row r="7" spans="1:24" ht="15.75" thickBot="1" x14ac:dyDescent="0.3">
      <c r="A7" t="s">
        <v>70</v>
      </c>
      <c r="B7" s="4">
        <v>230242</v>
      </c>
      <c r="C7" s="5" t="s">
        <v>77</v>
      </c>
      <c r="D7" s="4" t="s">
        <v>10</v>
      </c>
      <c r="E7" s="4">
        <v>10</v>
      </c>
      <c r="F7" s="6">
        <v>1091</v>
      </c>
      <c r="G7" s="4">
        <v>2.5</v>
      </c>
      <c r="H7" s="4">
        <v>1091</v>
      </c>
      <c r="I7" s="4"/>
      <c r="J7" s="6"/>
      <c r="K7" s="6">
        <v>1120</v>
      </c>
      <c r="L7" s="6" t="s">
        <v>78</v>
      </c>
      <c r="M7" s="23">
        <v>4684</v>
      </c>
      <c r="N7" s="7">
        <v>284.98697694278394</v>
      </c>
      <c r="O7" s="23">
        <f>+M7+M6</f>
        <v>8021</v>
      </c>
      <c r="P7" s="38">
        <f t="shared" si="1"/>
        <v>0.41899999999999998</v>
      </c>
      <c r="Q7" s="39">
        <v>985</v>
      </c>
      <c r="R7" s="39">
        <f t="shared" si="2"/>
        <v>116</v>
      </c>
      <c r="S7" s="39">
        <v>1101</v>
      </c>
      <c r="T7" s="18">
        <f t="shared" si="0"/>
        <v>180.58697694278393</v>
      </c>
      <c r="U7">
        <f t="shared" si="3"/>
        <v>104.4</v>
      </c>
      <c r="V7" s="18">
        <f t="shared" si="4"/>
        <v>430.99517170115502</v>
      </c>
      <c r="W7" s="13">
        <f t="shared" si="5"/>
        <v>277.00742960918444</v>
      </c>
      <c r="X7" s="13">
        <f t="shared" si="6"/>
        <v>7.9795473335994984</v>
      </c>
    </row>
    <row r="8" spans="1:24" ht="15.75" thickBot="1" x14ac:dyDescent="0.3">
      <c r="A8" t="s">
        <v>70</v>
      </c>
      <c r="B8" s="8">
        <v>230252</v>
      </c>
      <c r="C8" s="10" t="s">
        <v>79</v>
      </c>
      <c r="D8" s="9" t="s">
        <v>10</v>
      </c>
      <c r="E8" s="8">
        <v>10</v>
      </c>
      <c r="F8" s="11">
        <v>1638</v>
      </c>
      <c r="G8" s="8">
        <v>2.5</v>
      </c>
      <c r="H8" s="8">
        <v>1638</v>
      </c>
      <c r="I8" s="8"/>
      <c r="J8" s="11"/>
      <c r="K8" s="11">
        <v>1450</v>
      </c>
      <c r="L8" s="11" t="s">
        <v>80</v>
      </c>
      <c r="M8" s="21">
        <v>4532</v>
      </c>
      <c r="N8" s="12">
        <v>351.21050308914386</v>
      </c>
      <c r="O8" s="21">
        <f>+M8</f>
        <v>4532</v>
      </c>
      <c r="P8" s="36">
        <f t="shared" si="1"/>
        <v>0.54</v>
      </c>
      <c r="Q8" s="37">
        <v>1269</v>
      </c>
      <c r="R8" s="37">
        <f t="shared" si="2"/>
        <v>153</v>
      </c>
      <c r="S8" s="37">
        <v>1422</v>
      </c>
      <c r="T8" s="18">
        <f t="shared" si="0"/>
        <v>213.51050308914384</v>
      </c>
      <c r="U8">
        <f t="shared" si="3"/>
        <v>137.70000000000002</v>
      </c>
      <c r="V8" s="18">
        <f t="shared" si="4"/>
        <v>395.38982053545152</v>
      </c>
      <c r="W8" s="13">
        <f t="shared" si="5"/>
        <v>360.15348923379383</v>
      </c>
      <c r="X8" s="13">
        <f t="shared" si="6"/>
        <v>-8.9429861446499785</v>
      </c>
    </row>
    <row r="9" spans="1:24" ht="15.75" thickBot="1" x14ac:dyDescent="0.3">
      <c r="A9" t="s">
        <v>70</v>
      </c>
      <c r="B9" s="4">
        <v>230262</v>
      </c>
      <c r="C9" s="5" t="s">
        <v>81</v>
      </c>
      <c r="D9" s="4" t="s">
        <v>10</v>
      </c>
      <c r="E9" s="4">
        <v>10</v>
      </c>
      <c r="F9" s="6">
        <v>2188</v>
      </c>
      <c r="G9" s="4">
        <v>2.5</v>
      </c>
      <c r="H9" s="4">
        <v>2188</v>
      </c>
      <c r="I9" s="4"/>
      <c r="J9" s="6"/>
      <c r="K9" s="6">
        <v>1700</v>
      </c>
      <c r="L9" s="6" t="s">
        <v>82</v>
      </c>
      <c r="M9" s="6">
        <v>1447</v>
      </c>
      <c r="N9" s="7">
        <v>409.4326192121631</v>
      </c>
      <c r="O9" s="6">
        <f>+M9</f>
        <v>1447</v>
      </c>
      <c r="P9" s="38">
        <f t="shared" si="1"/>
        <v>0.64800000000000002</v>
      </c>
      <c r="Q9" s="39">
        <v>1523</v>
      </c>
      <c r="R9" s="39">
        <f t="shared" si="2"/>
        <v>192</v>
      </c>
      <c r="S9" s="39">
        <v>1715</v>
      </c>
      <c r="T9" s="18">
        <f t="shared" si="0"/>
        <v>236.63261921216309</v>
      </c>
      <c r="U9">
        <f t="shared" si="3"/>
        <v>172.8</v>
      </c>
      <c r="V9" s="18">
        <f t="shared" si="4"/>
        <v>365.17379508049856</v>
      </c>
      <c r="W9" s="13">
        <f t="shared" si="5"/>
        <v>439.74418708055254</v>
      </c>
      <c r="X9" s="13">
        <f t="shared" si="6"/>
        <v>-30.311567868389432</v>
      </c>
    </row>
    <row r="10" spans="1:24" ht="15.75" thickBot="1" x14ac:dyDescent="0.3">
      <c r="A10" t="s">
        <v>70</v>
      </c>
      <c r="B10" s="8">
        <v>230272</v>
      </c>
      <c r="C10" s="10" t="s">
        <v>83</v>
      </c>
      <c r="D10" s="9" t="s">
        <v>10</v>
      </c>
      <c r="E10" s="8">
        <v>10</v>
      </c>
      <c r="F10" s="11">
        <v>3286</v>
      </c>
      <c r="G10" s="8">
        <v>2.5</v>
      </c>
      <c r="H10" s="8">
        <v>3286</v>
      </c>
      <c r="I10" s="8"/>
      <c r="J10" s="11"/>
      <c r="K10" s="11">
        <v>2100</v>
      </c>
      <c r="L10" s="11" t="s">
        <v>84</v>
      </c>
      <c r="M10" s="11">
        <v>175</v>
      </c>
      <c r="N10" s="12">
        <v>511.19428571428574</v>
      </c>
      <c r="O10" s="11">
        <f>+M10</f>
        <v>175</v>
      </c>
      <c r="P10" s="36">
        <f t="shared" si="1"/>
        <v>0.79600000000000004</v>
      </c>
      <c r="Q10" s="37">
        <v>1871</v>
      </c>
      <c r="R10" s="37">
        <f t="shared" si="2"/>
        <v>262</v>
      </c>
      <c r="S10" s="37">
        <v>2133</v>
      </c>
      <c r="T10" s="18">
        <f t="shared" si="0"/>
        <v>275.39428571428573</v>
      </c>
      <c r="U10">
        <f t="shared" si="3"/>
        <v>235.8</v>
      </c>
      <c r="V10" s="18">
        <f t="shared" si="4"/>
        <v>345.97272074659008</v>
      </c>
      <c r="W10" s="13">
        <f t="shared" si="5"/>
        <v>563.71292116685163</v>
      </c>
      <c r="X10" s="13">
        <f t="shared" si="6"/>
        <v>-52.518635452565888</v>
      </c>
    </row>
    <row r="11" spans="1:24" ht="15.75" thickBot="1" x14ac:dyDescent="0.3">
      <c r="A11" t="s">
        <v>70</v>
      </c>
      <c r="B11" s="4">
        <v>230224</v>
      </c>
      <c r="C11" s="5" t="s">
        <v>85</v>
      </c>
      <c r="D11" s="4" t="s">
        <v>10</v>
      </c>
      <c r="E11" s="4">
        <v>12</v>
      </c>
      <c r="F11" s="6">
        <v>550</v>
      </c>
      <c r="G11" s="4">
        <v>2.5</v>
      </c>
      <c r="H11" s="4">
        <v>550</v>
      </c>
      <c r="I11" s="4"/>
      <c r="J11" s="6"/>
      <c r="K11" s="6">
        <v>1000</v>
      </c>
      <c r="L11" s="6" t="s">
        <v>86</v>
      </c>
      <c r="M11" s="6">
        <v>923</v>
      </c>
      <c r="N11" s="7">
        <v>266.91765980498377</v>
      </c>
      <c r="O11" s="6">
        <f>+M11</f>
        <v>923</v>
      </c>
      <c r="P11" s="38">
        <f t="shared" si="1"/>
        <v>0.38</v>
      </c>
      <c r="Q11" s="39">
        <v>893</v>
      </c>
      <c r="R11" s="39">
        <f t="shared" si="2"/>
        <v>97</v>
      </c>
      <c r="S11" s="39">
        <v>990</v>
      </c>
      <c r="T11" s="18">
        <f t="shared" si="0"/>
        <v>179.61765980498376</v>
      </c>
      <c r="U11">
        <f t="shared" si="3"/>
        <v>87.3</v>
      </c>
      <c r="V11" s="18">
        <f t="shared" si="4"/>
        <v>472.67805211837833</v>
      </c>
      <c r="W11" s="13">
        <f t="shared" si="5"/>
        <v>243.84134427563265</v>
      </c>
      <c r="X11" s="13">
        <f t="shared" si="6"/>
        <v>23.07631552935112</v>
      </c>
    </row>
    <row r="12" spans="1:24" ht="15.75" thickBot="1" x14ac:dyDescent="0.3">
      <c r="A12" t="s">
        <v>70</v>
      </c>
      <c r="B12" s="8">
        <v>230234</v>
      </c>
      <c r="C12" s="10" t="s">
        <v>87</v>
      </c>
      <c r="D12" s="9" t="s">
        <v>88</v>
      </c>
      <c r="E12" s="8">
        <v>12</v>
      </c>
      <c r="F12" s="11">
        <v>824</v>
      </c>
      <c r="G12" s="8">
        <v>2.5</v>
      </c>
      <c r="H12" s="8">
        <v>824</v>
      </c>
      <c r="I12" s="8"/>
      <c r="J12" s="11"/>
      <c r="K12" s="11">
        <v>1270</v>
      </c>
      <c r="L12" s="11" t="s">
        <v>89</v>
      </c>
      <c r="M12" s="21">
        <v>621</v>
      </c>
      <c r="N12" s="12">
        <v>318.22866344605472</v>
      </c>
      <c r="O12" s="21">
        <v>0</v>
      </c>
      <c r="P12" s="36">
        <f t="shared" si="1"/>
        <v>0.49299999999999999</v>
      </c>
      <c r="Q12" s="37">
        <v>1159</v>
      </c>
      <c r="R12" s="37">
        <f t="shared" si="2"/>
        <v>127</v>
      </c>
      <c r="S12" s="37">
        <v>1286</v>
      </c>
      <c r="T12" s="18">
        <f t="shared" si="0"/>
        <v>203.92866344605471</v>
      </c>
      <c r="U12">
        <f t="shared" si="3"/>
        <v>114.3</v>
      </c>
      <c r="V12" s="18">
        <f t="shared" si="4"/>
        <v>413.64840455589194</v>
      </c>
      <c r="W12" s="13">
        <f t="shared" si="5"/>
        <v>317.39179665233394</v>
      </c>
      <c r="X12" s="13">
        <f t="shared" si="6"/>
        <v>0.83686679372078743</v>
      </c>
    </row>
    <row r="13" spans="1:24" ht="15.75" thickBot="1" x14ac:dyDescent="0.3">
      <c r="A13" t="s">
        <v>70</v>
      </c>
      <c r="B13" s="4">
        <v>230244</v>
      </c>
      <c r="C13" s="5" t="s">
        <v>90</v>
      </c>
      <c r="D13" s="4" t="s">
        <v>88</v>
      </c>
      <c r="E13" s="4">
        <v>12</v>
      </c>
      <c r="F13" s="6">
        <v>1099</v>
      </c>
      <c r="G13" s="4">
        <v>2.5</v>
      </c>
      <c r="H13" s="4">
        <v>1099</v>
      </c>
      <c r="I13" s="4"/>
      <c r="J13" s="6"/>
      <c r="K13" s="6">
        <v>1460</v>
      </c>
      <c r="L13" s="6" t="s">
        <v>91</v>
      </c>
      <c r="M13" s="23">
        <v>603</v>
      </c>
      <c r="N13" s="7">
        <v>361.8955223880597</v>
      </c>
      <c r="O13" s="23">
        <f>+M13+M12</f>
        <v>1224</v>
      </c>
      <c r="P13" s="38">
        <f t="shared" si="1"/>
        <v>0.55200000000000005</v>
      </c>
      <c r="Q13" s="39">
        <v>1297</v>
      </c>
      <c r="R13" s="39">
        <f t="shared" si="2"/>
        <v>157</v>
      </c>
      <c r="S13" s="39">
        <v>1454</v>
      </c>
      <c r="T13" s="18">
        <f t="shared" si="0"/>
        <v>220.59552238805969</v>
      </c>
      <c r="U13">
        <f t="shared" si="3"/>
        <v>141.30000000000001</v>
      </c>
      <c r="V13" s="18">
        <f t="shared" si="4"/>
        <v>399.62956954358634</v>
      </c>
      <c r="W13" s="13">
        <f t="shared" si="5"/>
        <v>368.69690010565591</v>
      </c>
      <c r="X13" s="13">
        <f t="shared" si="6"/>
        <v>-6.8013777175962105</v>
      </c>
    </row>
    <row r="14" spans="1:24" ht="15.75" thickBot="1" x14ac:dyDescent="0.3">
      <c r="A14" t="s">
        <v>70</v>
      </c>
      <c r="B14" s="8">
        <v>230254</v>
      </c>
      <c r="C14" s="10" t="s">
        <v>92</v>
      </c>
      <c r="D14" s="9" t="s">
        <v>88</v>
      </c>
      <c r="E14" s="8">
        <v>12</v>
      </c>
      <c r="F14" s="11">
        <v>1648</v>
      </c>
      <c r="G14" s="8">
        <v>2.5</v>
      </c>
      <c r="H14" s="8">
        <v>1648</v>
      </c>
      <c r="I14" s="8"/>
      <c r="J14" s="11"/>
      <c r="K14" s="11">
        <v>1900</v>
      </c>
      <c r="L14" s="11" t="s">
        <v>93</v>
      </c>
      <c r="M14" s="11">
        <v>382</v>
      </c>
      <c r="N14" s="12">
        <v>460.39790575916231</v>
      </c>
      <c r="O14" s="11">
        <f>+M14</f>
        <v>382</v>
      </c>
      <c r="P14" s="36">
        <f t="shared" si="1"/>
        <v>0.745</v>
      </c>
      <c r="Q14" s="37">
        <v>1751</v>
      </c>
      <c r="R14" s="37">
        <f t="shared" si="2"/>
        <v>211</v>
      </c>
      <c r="S14" s="37">
        <v>1962</v>
      </c>
      <c r="T14" s="18">
        <f t="shared" si="0"/>
        <v>270.49790575916234</v>
      </c>
      <c r="U14">
        <f t="shared" si="3"/>
        <v>189.9</v>
      </c>
      <c r="V14" s="18">
        <f t="shared" si="4"/>
        <v>363.08443726062058</v>
      </c>
      <c r="W14" s="13">
        <f t="shared" si="5"/>
        <v>496.80342496143771</v>
      </c>
      <c r="X14" s="13">
        <f t="shared" si="6"/>
        <v>-36.4055192022754</v>
      </c>
    </row>
    <row r="15" spans="1:24" ht="15.75" thickBot="1" x14ac:dyDescent="0.3">
      <c r="A15" t="s">
        <v>70</v>
      </c>
      <c r="B15" s="4">
        <v>230264</v>
      </c>
      <c r="C15" s="5" t="s">
        <v>94</v>
      </c>
      <c r="D15" s="4" t="s">
        <v>88</v>
      </c>
      <c r="E15" s="4">
        <v>12</v>
      </c>
      <c r="F15" s="6">
        <v>2198</v>
      </c>
      <c r="G15" s="4">
        <v>2.5</v>
      </c>
      <c r="H15" s="4">
        <v>2198</v>
      </c>
      <c r="I15" s="4"/>
      <c r="J15" s="6"/>
      <c r="K15" s="6">
        <v>2250</v>
      </c>
      <c r="L15" s="6" t="s">
        <v>95</v>
      </c>
      <c r="M15" s="6">
        <v>332</v>
      </c>
      <c r="N15" s="7">
        <v>544.02409638554218</v>
      </c>
      <c r="O15" s="6">
        <f>+M15</f>
        <v>332</v>
      </c>
      <c r="P15" s="38">
        <f t="shared" si="1"/>
        <v>0.82399999999999995</v>
      </c>
      <c r="Q15" s="39">
        <v>1936</v>
      </c>
      <c r="R15" s="39">
        <f t="shared" si="2"/>
        <v>264</v>
      </c>
      <c r="S15" s="39">
        <v>2200</v>
      </c>
      <c r="T15" s="18">
        <f t="shared" si="0"/>
        <v>306.42409638554216</v>
      </c>
      <c r="U15">
        <f t="shared" si="3"/>
        <v>237.6</v>
      </c>
      <c r="V15" s="18">
        <f t="shared" si="4"/>
        <v>371.87390338051233</v>
      </c>
      <c r="W15" s="13">
        <f t="shared" si="5"/>
        <v>577.04754653452972</v>
      </c>
      <c r="X15" s="13">
        <f t="shared" si="6"/>
        <v>-33.023450148987536</v>
      </c>
    </row>
    <row r="16" spans="1:24" ht="15.75" thickBot="1" x14ac:dyDescent="0.3">
      <c r="A16" t="s">
        <v>70</v>
      </c>
      <c r="B16" s="8">
        <v>230274</v>
      </c>
      <c r="C16" s="10" t="s">
        <v>96</v>
      </c>
      <c r="D16" s="8" t="s">
        <v>88</v>
      </c>
      <c r="E16" s="8">
        <v>12</v>
      </c>
      <c r="F16" s="11">
        <v>3296</v>
      </c>
      <c r="G16" s="8">
        <v>2.5</v>
      </c>
      <c r="H16" s="8">
        <v>3296</v>
      </c>
      <c r="I16" s="8"/>
      <c r="J16" s="11"/>
      <c r="K16" s="11">
        <v>2700</v>
      </c>
      <c r="L16" s="11" t="s">
        <v>97</v>
      </c>
      <c r="M16" s="11">
        <v>341</v>
      </c>
      <c r="N16" s="12">
        <v>655.41348973607035</v>
      </c>
      <c r="O16" s="11">
        <f>+M16</f>
        <v>341</v>
      </c>
      <c r="P16" s="36">
        <f t="shared" si="1"/>
        <v>1.0069999999999999</v>
      </c>
      <c r="Q16" s="37">
        <v>2366</v>
      </c>
      <c r="R16" s="37">
        <f t="shared" si="2"/>
        <v>352</v>
      </c>
      <c r="S16" s="37">
        <v>2718</v>
      </c>
      <c r="T16" s="18">
        <f t="shared" si="0"/>
        <v>338.61348973607033</v>
      </c>
      <c r="U16">
        <f t="shared" si="3"/>
        <v>316.8</v>
      </c>
      <c r="V16" s="18">
        <f t="shared" si="4"/>
        <v>336.25967203184746</v>
      </c>
      <c r="W16" s="13">
        <f t="shared" si="5"/>
        <v>731.63456233042643</v>
      </c>
      <c r="X16" s="13">
        <f t="shared" si="6"/>
        <v>-76.221072594356087</v>
      </c>
    </row>
    <row r="17" spans="1:24" ht="15.75" thickBot="1" x14ac:dyDescent="0.3">
      <c r="A17" t="s">
        <v>70</v>
      </c>
      <c r="B17" s="4">
        <v>230276</v>
      </c>
      <c r="C17" s="5" t="s">
        <v>98</v>
      </c>
      <c r="D17" s="4" t="s">
        <v>88</v>
      </c>
      <c r="E17" s="4">
        <v>12</v>
      </c>
      <c r="F17" s="6">
        <v>6280</v>
      </c>
      <c r="G17" s="4">
        <v>2.5</v>
      </c>
      <c r="H17" s="4">
        <v>6280</v>
      </c>
      <c r="I17" s="4"/>
      <c r="J17" s="6"/>
      <c r="K17" s="6">
        <v>3600</v>
      </c>
      <c r="L17" s="6" t="s">
        <v>99</v>
      </c>
      <c r="M17" s="6">
        <v>50</v>
      </c>
      <c r="N17" s="7">
        <v>1098.98</v>
      </c>
      <c r="O17" s="6">
        <v>0</v>
      </c>
      <c r="P17" s="38">
        <f t="shared" si="1"/>
        <v>1.272</v>
      </c>
      <c r="Q17" s="39">
        <v>2989</v>
      </c>
      <c r="R17" s="39">
        <f t="shared" si="2"/>
        <v>584</v>
      </c>
      <c r="S17" s="39">
        <v>3573</v>
      </c>
      <c r="T17" s="18">
        <f t="shared" si="0"/>
        <v>573.38</v>
      </c>
      <c r="U17">
        <f t="shared" si="3"/>
        <v>525.6</v>
      </c>
      <c r="V17" s="18">
        <f t="shared" si="4"/>
        <v>450.77044025157232</v>
      </c>
      <c r="W17" s="13">
        <f t="shared" si="5"/>
        <v>1049.6015524173808</v>
      </c>
      <c r="X17" s="13">
        <f t="shared" si="6"/>
        <v>49.378447582619174</v>
      </c>
    </row>
    <row r="18" spans="1:24" ht="15.75" thickBot="1" x14ac:dyDescent="0.3">
      <c r="B18" s="8">
        <v>230245</v>
      </c>
      <c r="C18" s="10" t="s">
        <v>100</v>
      </c>
      <c r="D18" s="8" t="s">
        <v>88</v>
      </c>
      <c r="E18" s="8">
        <v>14</v>
      </c>
      <c r="F18" s="11">
        <v>1099</v>
      </c>
      <c r="G18" s="8">
        <v>2.5</v>
      </c>
      <c r="H18" s="8">
        <v>1099</v>
      </c>
      <c r="I18" s="8"/>
      <c r="J18" s="11"/>
      <c r="K18" s="11">
        <v>1910</v>
      </c>
      <c r="L18" s="11" t="s">
        <v>101</v>
      </c>
      <c r="M18" s="11">
        <v>8</v>
      </c>
      <c r="N18" s="12">
        <v>475.75</v>
      </c>
      <c r="O18" s="11">
        <v>0</v>
      </c>
      <c r="P18" s="36">
        <f t="shared" si="1"/>
        <v>0.73199999999999998</v>
      </c>
      <c r="Q18" s="37">
        <v>1720</v>
      </c>
      <c r="R18" s="37">
        <f t="shared" si="2"/>
        <v>198</v>
      </c>
      <c r="S18" s="37">
        <v>1918</v>
      </c>
      <c r="T18" s="18">
        <f t="shared" si="0"/>
        <v>297.54999999999995</v>
      </c>
      <c r="U18">
        <f t="shared" si="3"/>
        <v>178.20000000000002</v>
      </c>
      <c r="V18" s="18">
        <f t="shared" si="4"/>
        <v>406.48907103825132</v>
      </c>
      <c r="W18" s="13">
        <f t="shared" si="5"/>
        <v>479.74806318358708</v>
      </c>
      <c r="X18" s="13">
        <f t="shared" si="6"/>
        <v>-3.9980631835870781</v>
      </c>
    </row>
    <row r="19" spans="1:24" ht="15.75" thickBot="1" x14ac:dyDescent="0.3">
      <c r="B19" s="4">
        <v>230255</v>
      </c>
      <c r="C19" s="5" t="s">
        <v>102</v>
      </c>
      <c r="D19" s="4" t="s">
        <v>88</v>
      </c>
      <c r="E19" s="4">
        <v>14</v>
      </c>
      <c r="F19" s="6">
        <v>1648</v>
      </c>
      <c r="G19" s="4">
        <v>2.5</v>
      </c>
      <c r="H19" s="4">
        <v>1648</v>
      </c>
      <c r="I19" s="4"/>
      <c r="J19" s="6"/>
      <c r="K19" s="6">
        <v>2400</v>
      </c>
      <c r="L19" s="6" t="s">
        <v>103</v>
      </c>
      <c r="M19" s="6">
        <v>3</v>
      </c>
      <c r="N19" s="7">
        <v>600.33333333333337</v>
      </c>
      <c r="O19" s="6">
        <v>0</v>
      </c>
      <c r="P19" s="38">
        <f t="shared" si="1"/>
        <v>0.92100000000000004</v>
      </c>
      <c r="Q19" s="39">
        <v>2164</v>
      </c>
      <c r="R19" s="39">
        <f t="shared" si="2"/>
        <v>278</v>
      </c>
      <c r="S19" s="39">
        <v>2442</v>
      </c>
      <c r="T19" s="18">
        <f t="shared" si="0"/>
        <v>350.13333333333333</v>
      </c>
      <c r="U19">
        <f t="shared" si="3"/>
        <v>250.20000000000002</v>
      </c>
      <c r="V19" s="18">
        <f t="shared" si="4"/>
        <v>380.16648570394494</v>
      </c>
      <c r="W19" s="13">
        <f t="shared" si="5"/>
        <v>629.60678441541495</v>
      </c>
      <c r="X19" s="13">
        <f t="shared" si="6"/>
        <v>-29.273451082081579</v>
      </c>
    </row>
    <row r="20" spans="1:24" ht="15.75" thickBot="1" x14ac:dyDescent="0.3">
      <c r="B20" s="8">
        <v>230265</v>
      </c>
      <c r="C20" s="10" t="s">
        <v>104</v>
      </c>
      <c r="D20" s="8" t="s">
        <v>88</v>
      </c>
      <c r="E20" s="8">
        <v>14</v>
      </c>
      <c r="F20" s="11">
        <v>2198</v>
      </c>
      <c r="G20" s="8">
        <v>2.5</v>
      </c>
      <c r="H20" s="8">
        <v>2198</v>
      </c>
      <c r="I20" s="8"/>
      <c r="J20" s="11"/>
      <c r="K20" s="11">
        <v>2800</v>
      </c>
      <c r="L20" s="11" t="s">
        <v>105</v>
      </c>
      <c r="M20" s="11">
        <v>2</v>
      </c>
      <c r="N20" s="12">
        <v>667.5</v>
      </c>
      <c r="O20" s="11">
        <v>0</v>
      </c>
      <c r="P20" s="36">
        <f t="shared" si="1"/>
        <v>1.0149999999999999</v>
      </c>
      <c r="Q20" s="37">
        <v>2385</v>
      </c>
      <c r="R20" s="37">
        <f t="shared" si="2"/>
        <v>344</v>
      </c>
      <c r="S20" s="37">
        <v>2729</v>
      </c>
      <c r="T20" s="18">
        <f t="shared" si="0"/>
        <v>357.9</v>
      </c>
      <c r="U20">
        <f t="shared" si="3"/>
        <v>309.60000000000002</v>
      </c>
      <c r="V20" s="18">
        <f t="shared" si="4"/>
        <v>352.61083743842363</v>
      </c>
      <c r="W20" s="13">
        <f t="shared" si="5"/>
        <v>727.73016957833454</v>
      </c>
      <c r="X20" s="13">
        <f t="shared" si="6"/>
        <v>-60.230169578334539</v>
      </c>
    </row>
    <row r="21" spans="1:24" ht="15.75" thickBot="1" x14ac:dyDescent="0.3">
      <c r="B21" s="4">
        <v>230275</v>
      </c>
      <c r="C21" s="5" t="s">
        <v>106</v>
      </c>
      <c r="D21" s="4" t="s">
        <v>88</v>
      </c>
      <c r="E21" s="4">
        <v>14</v>
      </c>
      <c r="F21" s="6">
        <v>3296</v>
      </c>
      <c r="G21" s="4">
        <v>2.5</v>
      </c>
      <c r="H21" s="4">
        <v>3296</v>
      </c>
      <c r="I21" s="4"/>
      <c r="J21" s="6"/>
      <c r="K21" s="6">
        <v>3400</v>
      </c>
      <c r="L21" s="6" t="s">
        <v>107</v>
      </c>
      <c r="M21" s="6">
        <v>8</v>
      </c>
      <c r="N21" s="7">
        <v>834.5</v>
      </c>
      <c r="O21" s="6">
        <v>0</v>
      </c>
      <c r="P21" s="38">
        <f t="shared" si="1"/>
        <v>1.234</v>
      </c>
      <c r="Q21" s="39">
        <v>2900</v>
      </c>
      <c r="R21" s="39">
        <f t="shared" si="2"/>
        <v>457</v>
      </c>
      <c r="S21" s="39">
        <v>3357</v>
      </c>
      <c r="T21" s="18">
        <f t="shared" si="0"/>
        <v>423.2</v>
      </c>
      <c r="U21">
        <f t="shared" si="3"/>
        <v>411.3</v>
      </c>
      <c r="V21" s="18">
        <f t="shared" si="4"/>
        <v>342.94975688816857</v>
      </c>
      <c r="W21" s="13">
        <f t="shared" si="5"/>
        <v>919.64741798981754</v>
      </c>
      <c r="X21" s="13">
        <f t="shared" si="6"/>
        <v>-85.147417989817541</v>
      </c>
    </row>
    <row r="22" spans="1:24" x14ac:dyDescent="0.25">
      <c r="V22" s="18"/>
    </row>
    <row r="23" spans="1:24" ht="15.75" thickBot="1" x14ac:dyDescent="0.3">
      <c r="C23" s="80" t="s">
        <v>108</v>
      </c>
      <c r="D23" s="80"/>
      <c r="E23" s="80"/>
    </row>
    <row r="24" spans="1:24" ht="16.5" thickTop="1" thickBot="1" x14ac:dyDescent="0.3">
      <c r="C24" s="72" t="s">
        <v>109</v>
      </c>
      <c r="D24" s="73"/>
      <c r="E24" s="74"/>
    </row>
    <row r="25" spans="1:24" ht="15.75" thickTop="1" x14ac:dyDescent="0.25"/>
  </sheetData>
  <mergeCells count="15">
    <mergeCell ref="O2:O3"/>
    <mergeCell ref="C23:E23"/>
    <mergeCell ref="C24:E24"/>
    <mergeCell ref="B1:N1"/>
    <mergeCell ref="B2:B3"/>
    <mergeCell ref="C2:C3"/>
    <mergeCell ref="D2:D3"/>
    <mergeCell ref="E2:E3"/>
    <mergeCell ref="F2:G2"/>
    <mergeCell ref="H2:I2"/>
    <mergeCell ref="J2:J3"/>
    <mergeCell ref="K2:K3"/>
    <mergeCell ref="L2:L3"/>
    <mergeCell ref="M2:M3"/>
    <mergeCell ref="N2:N3"/>
  </mergeCells>
  <pageMargins left="0.70866141732283472" right="0.70866141732283472" top="0.25" bottom="0.26" header="0.31496062992125984" footer="0.31496062992125984"/>
  <pageSetup paperSize="8" scale="52" fitToHeight="0"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pageSetUpPr fitToPage="1"/>
  </sheetPr>
  <dimension ref="A1:V25"/>
  <sheetViews>
    <sheetView topLeftCell="G1" zoomScale="78" zoomScaleNormal="78" workbookViewId="0">
      <selection sqref="A1:AB72"/>
    </sheetView>
  </sheetViews>
  <sheetFormatPr defaultColWidth="11.42578125" defaultRowHeight="15" x14ac:dyDescent="0.25"/>
  <cols>
    <col min="1" max="1" width="13.140625" bestFit="1" customWidth="1"/>
    <col min="2" max="2" width="11.5703125" customWidth="1"/>
    <col min="3" max="3" width="42.140625" customWidth="1"/>
    <col min="4" max="4" width="17.85546875" customWidth="1"/>
    <col min="6" max="6" width="14.42578125" customWidth="1"/>
    <col min="7" max="7" width="14.85546875" customWidth="1"/>
    <col min="8" max="8" width="14.42578125" customWidth="1"/>
    <col min="9" max="9" width="15.140625" customWidth="1"/>
    <col min="10" max="12" width="18.7109375" customWidth="1"/>
    <col min="13" max="13" width="17.7109375" customWidth="1"/>
    <col min="14" max="17" width="16" customWidth="1"/>
    <col min="18" max="22" width="10.7109375" customWidth="1"/>
    <col min="25" max="25" width="12.85546875" customWidth="1"/>
    <col min="27" max="27" width="13" customWidth="1"/>
    <col min="28" max="31" width="12.7109375" customWidth="1"/>
  </cols>
  <sheetData>
    <row r="1" spans="1:22" ht="40.5" customHeight="1" thickBot="1" x14ac:dyDescent="0.35">
      <c r="B1" s="63" t="s">
        <v>110</v>
      </c>
      <c r="C1" s="63"/>
      <c r="D1" s="63"/>
      <c r="E1" s="63"/>
      <c r="F1" s="63"/>
      <c r="G1" s="63"/>
      <c r="H1" s="63"/>
      <c r="I1" s="63"/>
      <c r="J1" s="63"/>
      <c r="K1" s="63"/>
      <c r="L1" s="63"/>
      <c r="M1" s="63"/>
      <c r="N1" s="63"/>
      <c r="O1" s="40"/>
      <c r="P1" s="40"/>
      <c r="Q1" s="40"/>
    </row>
    <row r="2" spans="1:22" ht="15.75" thickBot="1" x14ac:dyDescent="0.3">
      <c r="A2" s="64" t="s">
        <v>15</v>
      </c>
      <c r="B2" s="64" t="s">
        <v>16</v>
      </c>
      <c r="C2" s="64" t="s">
        <v>3</v>
      </c>
      <c r="D2" s="65" t="s">
        <v>1</v>
      </c>
      <c r="E2" s="64" t="s">
        <v>2</v>
      </c>
      <c r="F2" s="64" t="s">
        <v>5</v>
      </c>
      <c r="G2" s="64"/>
      <c r="H2" s="64" t="s">
        <v>17</v>
      </c>
      <c r="I2" s="64"/>
      <c r="J2" s="67" t="s">
        <v>18</v>
      </c>
      <c r="K2" s="67" t="s">
        <v>111</v>
      </c>
      <c r="L2" s="67" t="s">
        <v>20</v>
      </c>
      <c r="M2" s="67" t="s">
        <v>6</v>
      </c>
      <c r="N2" s="67" t="s">
        <v>112</v>
      </c>
      <c r="O2" s="67" t="s">
        <v>22</v>
      </c>
      <c r="P2" s="15" t="s">
        <v>113</v>
      </c>
      <c r="Q2" s="15" t="s">
        <v>113</v>
      </c>
      <c r="R2" t="s">
        <v>114</v>
      </c>
    </row>
    <row r="3" spans="1:22" ht="18.75" customHeight="1" thickBot="1" x14ac:dyDescent="0.3">
      <c r="A3" s="64"/>
      <c r="B3" s="64"/>
      <c r="C3" s="64"/>
      <c r="D3" s="66"/>
      <c r="E3" s="64"/>
      <c r="F3" s="3" t="s">
        <v>8</v>
      </c>
      <c r="G3" s="3" t="s">
        <v>9</v>
      </c>
      <c r="H3" s="1" t="s">
        <v>32</v>
      </c>
      <c r="I3" s="1" t="s">
        <v>9</v>
      </c>
      <c r="J3" s="67"/>
      <c r="K3" s="67"/>
      <c r="L3" s="67"/>
      <c r="M3" s="67"/>
      <c r="N3" s="83"/>
      <c r="O3" s="67"/>
      <c r="P3" s="15" t="s">
        <v>115</v>
      </c>
      <c r="Q3" s="15" t="s">
        <v>116</v>
      </c>
      <c r="R3" s="41" t="s">
        <v>117</v>
      </c>
      <c r="S3" s="41" t="s">
        <v>118</v>
      </c>
      <c r="T3" s="41" t="s">
        <v>119</v>
      </c>
      <c r="U3" s="41" t="s">
        <v>120</v>
      </c>
      <c r="V3" s="41" t="s">
        <v>121</v>
      </c>
    </row>
    <row r="4" spans="1:22" ht="15.75" thickBot="1" x14ac:dyDescent="0.3">
      <c r="A4" t="s">
        <v>153</v>
      </c>
      <c r="B4" s="8">
        <v>6751776</v>
      </c>
      <c r="C4" s="10" t="s">
        <v>142</v>
      </c>
      <c r="D4" s="9" t="s">
        <v>10</v>
      </c>
      <c r="E4" s="8" t="s">
        <v>143</v>
      </c>
      <c r="F4" s="8">
        <v>220</v>
      </c>
      <c r="G4" s="8">
        <v>1.75</v>
      </c>
      <c r="H4" s="8">
        <v>60</v>
      </c>
      <c r="I4" s="8">
        <v>1.75</v>
      </c>
      <c r="J4" s="11"/>
      <c r="K4" s="11">
        <v>625</v>
      </c>
      <c r="L4" s="11" t="s">
        <v>144</v>
      </c>
      <c r="M4" s="11">
        <v>3600</v>
      </c>
      <c r="N4" s="45">
        <v>87.08461538461539</v>
      </c>
      <c r="O4" s="11">
        <v>0</v>
      </c>
      <c r="P4" s="46"/>
      <c r="Q4" s="46"/>
      <c r="R4" s="41"/>
      <c r="S4" s="47"/>
      <c r="T4" s="44"/>
      <c r="U4" s="41" t="s">
        <v>122</v>
      </c>
      <c r="V4" s="44"/>
    </row>
    <row r="5" spans="1:22" ht="15.75" thickBot="1" x14ac:dyDescent="0.3">
      <c r="A5" t="s">
        <v>150</v>
      </c>
      <c r="B5" s="4">
        <v>6770683</v>
      </c>
      <c r="C5" s="5" t="s">
        <v>123</v>
      </c>
      <c r="D5" s="4" t="s">
        <v>10</v>
      </c>
      <c r="E5" s="4">
        <v>9</v>
      </c>
      <c r="F5" s="4">
        <v>150</v>
      </c>
      <c r="G5" s="4">
        <v>2</v>
      </c>
      <c r="H5" s="4">
        <v>75</v>
      </c>
      <c r="I5" s="4">
        <v>2</v>
      </c>
      <c r="J5" s="6"/>
      <c r="K5" s="6">
        <v>470</v>
      </c>
      <c r="L5" s="6" t="s">
        <v>124</v>
      </c>
      <c r="M5" s="6">
        <v>20951</v>
      </c>
      <c r="N5" s="42">
        <v>85.296417459442054</v>
      </c>
      <c r="O5" s="6">
        <f>+M5</f>
        <v>20951</v>
      </c>
      <c r="P5" s="43"/>
      <c r="Q5" s="43"/>
      <c r="R5" s="44"/>
      <c r="S5" s="41" t="s">
        <v>122</v>
      </c>
      <c r="T5" s="44"/>
      <c r="U5" s="44"/>
      <c r="V5" s="41" t="s">
        <v>122</v>
      </c>
    </row>
    <row r="6" spans="1:22" ht="15.75" thickBot="1" x14ac:dyDescent="0.3">
      <c r="A6" t="s">
        <v>151</v>
      </c>
      <c r="B6" s="8">
        <v>6771952</v>
      </c>
      <c r="C6" s="10" t="s">
        <v>125</v>
      </c>
      <c r="D6" s="9" t="s">
        <v>10</v>
      </c>
      <c r="E6" s="8">
        <v>9</v>
      </c>
      <c r="F6" s="8">
        <v>200</v>
      </c>
      <c r="G6" s="8">
        <v>2</v>
      </c>
      <c r="H6" s="8">
        <v>100</v>
      </c>
      <c r="I6" s="8">
        <v>2</v>
      </c>
      <c r="J6" s="11"/>
      <c r="K6" s="11">
        <v>470</v>
      </c>
      <c r="L6" s="11" t="s">
        <v>124</v>
      </c>
      <c r="M6" s="11">
        <v>273</v>
      </c>
      <c r="N6" s="45">
        <v>89.236227272727277</v>
      </c>
      <c r="O6" s="11">
        <v>0</v>
      </c>
      <c r="P6" s="46"/>
      <c r="Q6" s="46"/>
      <c r="R6" s="41" t="s">
        <v>122</v>
      </c>
      <c r="S6" s="47"/>
      <c r="T6" s="44"/>
      <c r="U6" s="44"/>
      <c r="V6" s="44"/>
    </row>
    <row r="7" spans="1:22" ht="15.75" thickBot="1" x14ac:dyDescent="0.3">
      <c r="A7" t="s">
        <v>150</v>
      </c>
      <c r="B7" s="4">
        <v>6770686</v>
      </c>
      <c r="C7" s="5" t="s">
        <v>126</v>
      </c>
      <c r="D7" s="4" t="s">
        <v>10</v>
      </c>
      <c r="E7" s="4">
        <v>9</v>
      </c>
      <c r="F7" s="4">
        <v>300</v>
      </c>
      <c r="G7" s="4">
        <v>2</v>
      </c>
      <c r="H7" s="4">
        <v>150</v>
      </c>
      <c r="I7" s="4">
        <v>2</v>
      </c>
      <c r="J7" s="6"/>
      <c r="K7" s="6">
        <v>750</v>
      </c>
      <c r="L7" s="6" t="s">
        <v>127</v>
      </c>
      <c r="M7" s="6">
        <v>26378</v>
      </c>
      <c r="N7" s="42">
        <v>125.70611749797587</v>
      </c>
      <c r="O7" s="6" t="e">
        <f>+#REF!+M6+M7</f>
        <v>#REF!</v>
      </c>
      <c r="P7" s="43"/>
      <c r="Q7" s="43"/>
      <c r="R7" s="44"/>
      <c r="S7" s="41" t="s">
        <v>122</v>
      </c>
      <c r="T7" s="44"/>
      <c r="U7" s="44"/>
      <c r="V7" s="41" t="s">
        <v>122</v>
      </c>
    </row>
    <row r="8" spans="1:22" ht="15.75" thickBot="1" x14ac:dyDescent="0.3">
      <c r="A8" t="s">
        <v>151</v>
      </c>
      <c r="B8" s="8">
        <v>6771953</v>
      </c>
      <c r="C8" s="10" t="s">
        <v>128</v>
      </c>
      <c r="D8" s="9" t="s">
        <v>10</v>
      </c>
      <c r="E8" s="8">
        <v>9</v>
      </c>
      <c r="F8" s="8">
        <v>400</v>
      </c>
      <c r="G8" s="8">
        <v>2</v>
      </c>
      <c r="H8" s="8">
        <v>200</v>
      </c>
      <c r="I8" s="8">
        <v>2</v>
      </c>
      <c r="J8" s="11"/>
      <c r="K8" s="11">
        <v>750</v>
      </c>
      <c r="L8" s="11" t="s">
        <v>127</v>
      </c>
      <c r="M8" s="11">
        <v>1637</v>
      </c>
      <c r="N8" s="45">
        <v>116.27918181818181</v>
      </c>
      <c r="O8" s="11">
        <f>+M8</f>
        <v>1637</v>
      </c>
      <c r="P8" s="46"/>
      <c r="Q8" s="46"/>
      <c r="R8" s="41" t="s">
        <v>122</v>
      </c>
      <c r="S8" s="47"/>
      <c r="T8" s="44"/>
      <c r="U8" s="44"/>
      <c r="V8" s="44"/>
    </row>
    <row r="9" spans="1:22" ht="15.75" thickBot="1" x14ac:dyDescent="0.3">
      <c r="A9" t="s">
        <v>150</v>
      </c>
      <c r="B9" s="4">
        <v>6770796</v>
      </c>
      <c r="C9" s="5" t="s">
        <v>135</v>
      </c>
      <c r="D9" s="4" t="s">
        <v>11</v>
      </c>
      <c r="E9" s="4" t="s">
        <v>136</v>
      </c>
      <c r="F9" s="4">
        <v>150</v>
      </c>
      <c r="G9" s="4">
        <v>2</v>
      </c>
      <c r="H9" s="4">
        <v>75</v>
      </c>
      <c r="I9" s="4">
        <v>2</v>
      </c>
      <c r="J9" s="6"/>
      <c r="K9" s="6">
        <v>600</v>
      </c>
      <c r="L9" s="6" t="s">
        <v>124</v>
      </c>
      <c r="M9" s="6">
        <v>22995</v>
      </c>
      <c r="N9" s="42">
        <v>112.43610082848579</v>
      </c>
      <c r="O9" s="6">
        <f>+M9+M18</f>
        <v>30188</v>
      </c>
      <c r="P9" s="43"/>
      <c r="Q9" s="43"/>
      <c r="R9" s="44"/>
      <c r="S9" s="41" t="s">
        <v>122</v>
      </c>
      <c r="T9" s="44"/>
      <c r="U9" s="44"/>
      <c r="V9" s="44"/>
    </row>
    <row r="10" spans="1:22" ht="15.75" thickBot="1" x14ac:dyDescent="0.3">
      <c r="A10" t="s">
        <v>150</v>
      </c>
      <c r="B10" s="8">
        <v>6770797</v>
      </c>
      <c r="C10" s="10" t="s">
        <v>137</v>
      </c>
      <c r="D10" s="9" t="s">
        <v>11</v>
      </c>
      <c r="E10" s="8" t="s">
        <v>136</v>
      </c>
      <c r="F10" s="8">
        <v>300</v>
      </c>
      <c r="G10" s="8">
        <v>2</v>
      </c>
      <c r="H10" s="8">
        <v>150</v>
      </c>
      <c r="I10" s="8">
        <v>2</v>
      </c>
      <c r="J10" s="11"/>
      <c r="K10" s="11">
        <v>980</v>
      </c>
      <c r="L10" s="11" t="s">
        <v>127</v>
      </c>
      <c r="M10" s="11">
        <v>17794</v>
      </c>
      <c r="N10" s="45">
        <v>158.22316234796403</v>
      </c>
      <c r="O10" s="11">
        <f>+M10+M19</f>
        <v>18717</v>
      </c>
      <c r="P10" s="46"/>
      <c r="Q10" s="46"/>
      <c r="R10" s="44"/>
      <c r="S10" s="41" t="s">
        <v>122</v>
      </c>
      <c r="T10" s="44"/>
      <c r="U10" s="44"/>
      <c r="V10" s="44"/>
    </row>
    <row r="11" spans="1:22" ht="15.75" thickBot="1" x14ac:dyDescent="0.3">
      <c r="A11" t="s">
        <v>150</v>
      </c>
      <c r="B11" s="4">
        <v>6770798</v>
      </c>
      <c r="C11" s="5" t="s">
        <v>138</v>
      </c>
      <c r="D11" s="4" t="s">
        <v>11</v>
      </c>
      <c r="E11" s="4" t="s">
        <v>136</v>
      </c>
      <c r="F11" s="4">
        <v>600</v>
      </c>
      <c r="G11" s="4">
        <v>2</v>
      </c>
      <c r="H11" s="4">
        <v>300</v>
      </c>
      <c r="I11" s="4">
        <v>2</v>
      </c>
      <c r="J11" s="6"/>
      <c r="K11" s="6">
        <v>980</v>
      </c>
      <c r="L11" s="6" t="s">
        <v>127</v>
      </c>
      <c r="M11" s="6">
        <v>8213</v>
      </c>
      <c r="N11" s="42">
        <v>207.28891239203242</v>
      </c>
      <c r="O11" s="6">
        <f>+M11+M9</f>
        <v>31208</v>
      </c>
      <c r="P11" s="43"/>
      <c r="Q11" s="43"/>
      <c r="R11" s="44"/>
      <c r="S11" s="41" t="s">
        <v>122</v>
      </c>
      <c r="T11" s="44"/>
      <c r="U11" s="44"/>
      <c r="V11" s="44"/>
    </row>
    <row r="12" spans="1:22" ht="15.75" thickBot="1" x14ac:dyDescent="0.3">
      <c r="A12" t="s">
        <v>151</v>
      </c>
      <c r="B12" s="8">
        <v>6771954</v>
      </c>
      <c r="C12" s="10" t="s">
        <v>129</v>
      </c>
      <c r="D12" s="9" t="s">
        <v>11</v>
      </c>
      <c r="E12" s="8">
        <v>11</v>
      </c>
      <c r="F12" s="8">
        <v>200</v>
      </c>
      <c r="G12" s="8">
        <v>2</v>
      </c>
      <c r="H12" s="8">
        <v>100</v>
      </c>
      <c r="I12" s="8">
        <v>2</v>
      </c>
      <c r="J12" s="11"/>
      <c r="K12" s="11">
        <v>980</v>
      </c>
      <c r="L12" s="11" t="s">
        <v>124</v>
      </c>
      <c r="M12" s="11">
        <v>1393</v>
      </c>
      <c r="N12" s="45">
        <v>113.86390909090908</v>
      </c>
      <c r="O12" s="11" t="e">
        <f>+M12+#REF!</f>
        <v>#REF!</v>
      </c>
      <c r="P12" s="46"/>
      <c r="Q12" s="46"/>
      <c r="R12" s="41" t="s">
        <v>122</v>
      </c>
      <c r="S12" s="47"/>
      <c r="T12" s="44"/>
      <c r="U12" s="44"/>
      <c r="V12" s="44"/>
    </row>
    <row r="13" spans="1:22" ht="15.75" thickBot="1" x14ac:dyDescent="0.3">
      <c r="A13" t="s">
        <v>151</v>
      </c>
      <c r="B13" s="8">
        <v>6771955</v>
      </c>
      <c r="C13" s="10" t="s">
        <v>130</v>
      </c>
      <c r="D13" s="8" t="s">
        <v>11</v>
      </c>
      <c r="E13" s="8">
        <v>11</v>
      </c>
      <c r="F13" s="8">
        <v>400</v>
      </c>
      <c r="G13" s="8">
        <v>2</v>
      </c>
      <c r="H13" s="8">
        <v>200</v>
      </c>
      <c r="I13" s="8">
        <v>2</v>
      </c>
      <c r="J13" s="11"/>
      <c r="K13" s="11">
        <v>1050</v>
      </c>
      <c r="L13" s="11" t="s">
        <v>127</v>
      </c>
      <c r="M13" s="11">
        <v>20593</v>
      </c>
      <c r="N13" s="45">
        <v>158.75208631801993</v>
      </c>
      <c r="O13" s="11">
        <f>+M13</f>
        <v>20593</v>
      </c>
      <c r="P13" s="46"/>
      <c r="Q13" s="46"/>
      <c r="R13" s="41" t="s">
        <v>122</v>
      </c>
      <c r="S13" s="47"/>
      <c r="T13" s="44"/>
      <c r="U13" s="44"/>
      <c r="V13" s="41" t="s">
        <v>122</v>
      </c>
    </row>
    <row r="14" spans="1:22" ht="15.75" thickBot="1" x14ac:dyDescent="0.3">
      <c r="A14" t="s">
        <v>151</v>
      </c>
      <c r="B14" s="4">
        <v>6799790</v>
      </c>
      <c r="C14" s="5" t="s">
        <v>131</v>
      </c>
      <c r="D14" s="4" t="s">
        <v>11</v>
      </c>
      <c r="E14" s="4">
        <v>11</v>
      </c>
      <c r="F14" s="4">
        <v>600</v>
      </c>
      <c r="G14" s="4">
        <v>2</v>
      </c>
      <c r="H14" s="4">
        <v>300</v>
      </c>
      <c r="I14" s="4">
        <v>2</v>
      </c>
      <c r="J14" s="6"/>
      <c r="K14" s="6">
        <v>1050</v>
      </c>
      <c r="L14" s="6" t="s">
        <v>127</v>
      </c>
      <c r="M14" s="6">
        <v>3272</v>
      </c>
      <c r="N14" s="42">
        <v>191.59077272727271</v>
      </c>
      <c r="O14" s="6">
        <f>+M14</f>
        <v>3272</v>
      </c>
      <c r="P14" s="43"/>
      <c r="Q14" s="43"/>
      <c r="R14" s="41" t="s">
        <v>122</v>
      </c>
      <c r="S14" s="47"/>
      <c r="T14" s="44"/>
      <c r="U14" s="44"/>
      <c r="V14" s="44"/>
    </row>
    <row r="15" spans="1:22" ht="15.75" thickBot="1" x14ac:dyDescent="0.3">
      <c r="A15" t="s">
        <v>153</v>
      </c>
      <c r="B15" s="8">
        <v>6751778</v>
      </c>
      <c r="C15" s="10" t="s">
        <v>139</v>
      </c>
      <c r="D15" s="8" t="s">
        <v>11</v>
      </c>
      <c r="E15" s="8" t="s">
        <v>140</v>
      </c>
      <c r="F15" s="8">
        <v>300</v>
      </c>
      <c r="G15" s="8">
        <v>1.75</v>
      </c>
      <c r="H15" s="8">
        <v>75</v>
      </c>
      <c r="I15" s="8">
        <v>1.75</v>
      </c>
      <c r="J15" s="11"/>
      <c r="K15" s="11">
        <v>1100</v>
      </c>
      <c r="L15" s="11" t="s">
        <v>141</v>
      </c>
      <c r="M15" s="48">
        <v>4010</v>
      </c>
      <c r="N15" s="45">
        <v>158.92307692307693</v>
      </c>
      <c r="O15" s="11">
        <v>0</v>
      </c>
      <c r="P15" s="46"/>
      <c r="Q15" s="46"/>
      <c r="R15" s="44"/>
      <c r="S15" s="47"/>
      <c r="T15" s="44"/>
      <c r="U15" s="41" t="s">
        <v>122</v>
      </c>
      <c r="V15" s="44"/>
    </row>
    <row r="16" spans="1:22" ht="15.75" thickBot="1" x14ac:dyDescent="0.3">
      <c r="A16" t="s">
        <v>150</v>
      </c>
      <c r="B16" s="8">
        <v>6770694</v>
      </c>
      <c r="C16" s="10" t="s">
        <v>132</v>
      </c>
      <c r="D16" s="8" t="s">
        <v>11</v>
      </c>
      <c r="E16" s="8">
        <v>12</v>
      </c>
      <c r="F16" s="8">
        <v>300</v>
      </c>
      <c r="G16" s="8">
        <v>2</v>
      </c>
      <c r="H16" s="8">
        <v>150</v>
      </c>
      <c r="I16" s="8">
        <v>2</v>
      </c>
      <c r="J16" s="11"/>
      <c r="K16" s="11">
        <v>1210</v>
      </c>
      <c r="L16" s="11" t="s">
        <v>127</v>
      </c>
      <c r="M16" s="48">
        <v>10463</v>
      </c>
      <c r="N16" s="45">
        <v>186.52388506962805</v>
      </c>
      <c r="O16" s="11">
        <f>+M16+M13</f>
        <v>31056</v>
      </c>
      <c r="P16" s="46"/>
      <c r="Q16" s="46"/>
      <c r="R16" s="44"/>
      <c r="S16" s="41" t="s">
        <v>122</v>
      </c>
      <c r="T16" s="41" t="s">
        <v>122</v>
      </c>
      <c r="U16" s="44"/>
      <c r="V16" s="44"/>
    </row>
    <row r="17" spans="1:22" ht="15.75" thickBot="1" x14ac:dyDescent="0.3">
      <c r="A17" t="s">
        <v>150</v>
      </c>
      <c r="B17" s="4">
        <v>6771957</v>
      </c>
      <c r="C17" s="5" t="s">
        <v>133</v>
      </c>
      <c r="D17" s="4" t="s">
        <v>11</v>
      </c>
      <c r="E17" s="4">
        <v>12</v>
      </c>
      <c r="F17" s="4">
        <v>400</v>
      </c>
      <c r="G17" s="4">
        <v>2</v>
      </c>
      <c r="H17" s="4">
        <v>200</v>
      </c>
      <c r="I17" s="8">
        <v>2</v>
      </c>
      <c r="J17" s="6"/>
      <c r="K17" s="6">
        <v>1210</v>
      </c>
      <c r="L17" s="6" t="s">
        <v>127</v>
      </c>
      <c r="M17" s="6">
        <v>3313</v>
      </c>
      <c r="N17" s="42">
        <v>193.29913636363636</v>
      </c>
      <c r="O17" s="6">
        <f>+M17</f>
        <v>3313</v>
      </c>
      <c r="P17" s="43"/>
      <c r="Q17" s="43"/>
      <c r="R17" s="41" t="s">
        <v>122</v>
      </c>
      <c r="S17" s="47"/>
      <c r="T17" s="41" t="s">
        <v>122</v>
      </c>
      <c r="U17" s="44"/>
      <c r="V17" s="44"/>
    </row>
    <row r="18" spans="1:22" ht="15.75" thickBot="1" x14ac:dyDescent="0.3">
      <c r="A18" t="s">
        <v>152</v>
      </c>
      <c r="B18" s="8">
        <v>6771958</v>
      </c>
      <c r="C18" s="10" t="s">
        <v>134</v>
      </c>
      <c r="D18" s="8" t="s">
        <v>11</v>
      </c>
      <c r="E18" s="8">
        <v>12</v>
      </c>
      <c r="F18" s="8">
        <v>600</v>
      </c>
      <c r="G18" s="8">
        <v>2</v>
      </c>
      <c r="H18" s="8">
        <v>300</v>
      </c>
      <c r="I18" s="8">
        <v>2</v>
      </c>
      <c r="J18" s="11"/>
      <c r="K18" s="11">
        <v>1210</v>
      </c>
      <c r="L18" s="11" t="s">
        <v>127</v>
      </c>
      <c r="M18" s="11">
        <v>7193</v>
      </c>
      <c r="N18" s="45">
        <v>236.24386363636361</v>
      </c>
      <c r="O18" s="11">
        <f>+M18</f>
        <v>7193</v>
      </c>
      <c r="P18" s="46"/>
      <c r="Q18" s="46"/>
      <c r="R18" s="41" t="s">
        <v>122</v>
      </c>
      <c r="S18" s="41" t="s">
        <v>122</v>
      </c>
      <c r="T18" s="44"/>
      <c r="U18" s="44"/>
      <c r="V18" s="44"/>
    </row>
    <row r="19" spans="1:22" ht="15.75" thickBot="1" x14ac:dyDescent="0.3">
      <c r="B19" s="4"/>
      <c r="C19" s="5"/>
      <c r="D19" s="4"/>
      <c r="E19" s="4">
        <v>13</v>
      </c>
      <c r="F19" s="4">
        <v>400</v>
      </c>
      <c r="G19" s="4">
        <v>2</v>
      </c>
      <c r="H19" s="4">
        <v>200</v>
      </c>
      <c r="I19" s="4">
        <v>2</v>
      </c>
      <c r="J19" s="6"/>
      <c r="K19" s="6">
        <v>1400</v>
      </c>
      <c r="L19" s="6" t="s">
        <v>127</v>
      </c>
      <c r="M19" s="6">
        <v>923</v>
      </c>
      <c r="N19" s="42">
        <v>169.11520000000002</v>
      </c>
      <c r="O19" s="6">
        <f>+M19</f>
        <v>923</v>
      </c>
      <c r="P19" s="43"/>
      <c r="Q19" s="43"/>
      <c r="R19" s="44"/>
      <c r="S19" s="47"/>
      <c r="T19" s="44"/>
      <c r="U19" s="44"/>
      <c r="V19" s="41" t="s">
        <v>122</v>
      </c>
    </row>
    <row r="20" spans="1:22" x14ac:dyDescent="0.25">
      <c r="C20" t="s">
        <v>145</v>
      </c>
    </row>
    <row r="21" spans="1:22" ht="15.75" thickBot="1" x14ac:dyDescent="0.3">
      <c r="C21" t="s">
        <v>146</v>
      </c>
    </row>
    <row r="22" spans="1:22" ht="22.5" thickTop="1" thickBot="1" x14ac:dyDescent="0.4">
      <c r="C22" s="69" t="s">
        <v>60</v>
      </c>
      <c r="D22" s="70"/>
      <c r="E22" s="71"/>
      <c r="K22" s="49" t="s">
        <v>147</v>
      </c>
    </row>
    <row r="23" spans="1:22" ht="16.5" thickTop="1" thickBot="1" x14ac:dyDescent="0.3">
      <c r="C23" s="72" t="s">
        <v>61</v>
      </c>
      <c r="D23" s="73"/>
      <c r="E23" s="74"/>
    </row>
    <row r="24" spans="1:22" ht="16.5" thickTop="1" thickBot="1" x14ac:dyDescent="0.3">
      <c r="C24" s="72" t="s">
        <v>148</v>
      </c>
      <c r="D24" s="73"/>
      <c r="E24" s="74"/>
    </row>
    <row r="25" spans="1:22" ht="15.75" thickTop="1" x14ac:dyDescent="0.25"/>
  </sheetData>
  <mergeCells count="17">
    <mergeCell ref="C24:E24"/>
    <mergeCell ref="L2:L3"/>
    <mergeCell ref="M2:M3"/>
    <mergeCell ref="N2:N3"/>
    <mergeCell ref="O2:O3"/>
    <mergeCell ref="C22:E22"/>
    <mergeCell ref="C23:E23"/>
    <mergeCell ref="B1:N1"/>
    <mergeCell ref="A2:A3"/>
    <mergeCell ref="B2:B3"/>
    <mergeCell ref="C2:C3"/>
    <mergeCell ref="D2:D3"/>
    <mergeCell ref="E2:E3"/>
    <mergeCell ref="F2:G2"/>
    <mergeCell ref="H2:I2"/>
    <mergeCell ref="J2:J3"/>
    <mergeCell ref="K2:K3"/>
  </mergeCells>
  <pageMargins left="0.70866141732283472" right="0.70866141732283472" top="0.15748031496062992" bottom="0.15748031496062992" header="0.19685039370078741" footer="0.19685039370078741"/>
  <pageSetup paperSize="8" scale="56"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B3:B4"/>
  <sheetViews>
    <sheetView workbookViewId="0">
      <selection sqref="A1:AB72"/>
    </sheetView>
  </sheetViews>
  <sheetFormatPr defaultColWidth="11.42578125" defaultRowHeight="15" x14ac:dyDescent="0.25"/>
  <sheetData>
    <row r="3" spans="2:2" x14ac:dyDescent="0.25">
      <c r="B3" s="84"/>
    </row>
    <row r="4" spans="2:2" x14ac:dyDescent="0.25">
      <c r="B4" s="84"/>
    </row>
  </sheetData>
  <dataConsolidate/>
  <mergeCells count="1">
    <mergeCell ref="B3:B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9">
    <tabColor theme="5"/>
  </sheetPr>
  <dimension ref="A1:D29"/>
  <sheetViews>
    <sheetView zoomScale="85" zoomScaleNormal="85" workbookViewId="0">
      <selection activeCell="G3" sqref="G3"/>
    </sheetView>
  </sheetViews>
  <sheetFormatPr defaultRowHeight="15" x14ac:dyDescent="0.25"/>
  <cols>
    <col min="1" max="1" width="37.5703125" customWidth="1"/>
    <col min="2" max="2" width="23.14062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249</v>
      </c>
      <c r="C5" s="56"/>
      <c r="D5" s="54"/>
    </row>
    <row r="6" spans="1:4" ht="15.75" x14ac:dyDescent="0.25">
      <c r="A6" s="57" t="s">
        <v>0</v>
      </c>
      <c r="B6" s="55" t="s">
        <v>230</v>
      </c>
      <c r="C6" s="56"/>
      <c r="D6" s="54"/>
    </row>
    <row r="7" spans="1:4" ht="15.75" x14ac:dyDescent="0.25">
      <c r="A7" s="57" t="s">
        <v>208</v>
      </c>
      <c r="B7" s="55">
        <v>6770699</v>
      </c>
      <c r="C7" s="56"/>
      <c r="D7" s="54"/>
    </row>
    <row r="8" spans="1:4" ht="15.75" x14ac:dyDescent="0.25">
      <c r="A8" s="57" t="s">
        <v>243</v>
      </c>
      <c r="B8" s="55" t="s">
        <v>157</v>
      </c>
      <c r="C8" s="56"/>
      <c r="D8" s="54"/>
    </row>
    <row r="9" spans="1:4" ht="15.75" x14ac:dyDescent="0.25">
      <c r="A9" s="57" t="s">
        <v>216</v>
      </c>
      <c r="B9" s="41" t="s">
        <v>163</v>
      </c>
      <c r="C9" s="56"/>
      <c r="D9" s="54"/>
    </row>
    <row r="10" spans="1:4" ht="15.75" x14ac:dyDescent="0.25">
      <c r="A10" s="57" t="s">
        <v>158</v>
      </c>
      <c r="B10" s="41">
        <v>12</v>
      </c>
      <c r="C10" s="56"/>
      <c r="D10" s="54"/>
    </row>
    <row r="11" spans="1:4" ht="15.75" x14ac:dyDescent="0.25">
      <c r="A11" s="57" t="s">
        <v>235</v>
      </c>
      <c r="B11" s="41" t="s">
        <v>224</v>
      </c>
      <c r="C11" s="56"/>
      <c r="D11" s="54"/>
    </row>
    <row r="12" spans="1:4" ht="15.75" x14ac:dyDescent="0.25">
      <c r="A12" s="57" t="s">
        <v>159</v>
      </c>
      <c r="B12" s="51" t="s">
        <v>231</v>
      </c>
      <c r="C12" s="56"/>
      <c r="D12" s="54"/>
    </row>
    <row r="13" spans="1:4" ht="31.5" x14ac:dyDescent="0.25">
      <c r="A13" s="57" t="s">
        <v>165</v>
      </c>
      <c r="B13" s="41" t="s">
        <v>253</v>
      </c>
      <c r="C13" s="56"/>
      <c r="D13" s="54"/>
    </row>
    <row r="14" spans="1:4" ht="31.5" x14ac:dyDescent="0.25">
      <c r="A14" s="57" t="s">
        <v>166</v>
      </c>
      <c r="B14" s="62" t="s">
        <v>261</v>
      </c>
      <c r="C14" s="56"/>
      <c r="D14" s="54"/>
    </row>
    <row r="15" spans="1:4" ht="15.75" x14ac:dyDescent="0.25">
      <c r="A15" s="57" t="s">
        <v>250</v>
      </c>
      <c r="B15" s="41" t="s">
        <v>264</v>
      </c>
      <c r="C15" s="56"/>
      <c r="D15" s="54"/>
    </row>
    <row r="16" spans="1:4" ht="15.75" x14ac:dyDescent="0.25">
      <c r="A16" s="57" t="s">
        <v>251</v>
      </c>
      <c r="B16" s="41" t="s">
        <v>265</v>
      </c>
      <c r="C16" s="56"/>
      <c r="D16" s="54"/>
    </row>
    <row r="17" spans="1:4" ht="15.75" x14ac:dyDescent="0.25">
      <c r="A17" s="57" t="s">
        <v>252</v>
      </c>
      <c r="B17" s="41" t="s">
        <v>266</v>
      </c>
      <c r="C17" s="56"/>
      <c r="D17" s="54"/>
    </row>
    <row r="18" spans="1:4" ht="47.25" x14ac:dyDescent="0.25">
      <c r="A18" s="57" t="s">
        <v>236</v>
      </c>
      <c r="B18" s="41">
        <v>20</v>
      </c>
      <c r="C18" s="56"/>
      <c r="D18" s="54"/>
    </row>
    <row r="19" spans="1:4" ht="47.25" x14ac:dyDescent="0.25">
      <c r="A19" s="57" t="s">
        <v>237</v>
      </c>
      <c r="B19" s="41">
        <v>28</v>
      </c>
      <c r="C19" s="56"/>
      <c r="D19" s="54"/>
    </row>
    <row r="20" spans="1:4" ht="30" x14ac:dyDescent="0.25">
      <c r="A20" s="57" t="s">
        <v>258</v>
      </c>
      <c r="B20" s="61" t="s">
        <v>260</v>
      </c>
      <c r="C20" s="56"/>
      <c r="D20" s="54"/>
    </row>
    <row r="21" spans="1:4" ht="15.75" x14ac:dyDescent="0.25">
      <c r="A21" s="57" t="s">
        <v>161</v>
      </c>
      <c r="B21" s="41">
        <v>1210</v>
      </c>
      <c r="C21" s="56"/>
      <c r="D21" s="54"/>
    </row>
    <row r="22" spans="1:4" ht="31.5" x14ac:dyDescent="0.25">
      <c r="A22" s="57" t="s">
        <v>211</v>
      </c>
      <c r="B22" s="41">
        <v>600</v>
      </c>
      <c r="C22" s="56"/>
      <c r="D22" s="54"/>
    </row>
    <row r="23" spans="1:4" ht="15.75" x14ac:dyDescent="0.25">
      <c r="A23" s="57" t="s">
        <v>212</v>
      </c>
      <c r="B23" s="41">
        <v>2</v>
      </c>
      <c r="C23" s="56"/>
      <c r="D23" s="54"/>
    </row>
    <row r="24" spans="1:4" ht="31.5" x14ac:dyDescent="0.25">
      <c r="A24" s="57" t="s">
        <v>209</v>
      </c>
      <c r="B24" s="41">
        <v>300</v>
      </c>
      <c r="C24" s="56"/>
      <c r="D24" s="54"/>
    </row>
    <row r="25" spans="1:4" ht="15.75" x14ac:dyDescent="0.25">
      <c r="A25" s="57" t="s">
        <v>210</v>
      </c>
      <c r="B25" s="41">
        <v>2</v>
      </c>
      <c r="C25" s="56"/>
      <c r="D25" s="54"/>
    </row>
    <row r="26" spans="1:4" ht="31.5" x14ac:dyDescent="0.25">
      <c r="A26" s="57" t="s">
        <v>162</v>
      </c>
      <c r="B26" s="41" t="s">
        <v>229</v>
      </c>
      <c r="C26" s="56"/>
      <c r="D26" s="54"/>
    </row>
    <row r="27" spans="1:4" ht="15.75" x14ac:dyDescent="0.25">
      <c r="A27" s="57" t="s">
        <v>213</v>
      </c>
      <c r="B27" s="41" t="s">
        <v>259</v>
      </c>
      <c r="C27" s="56"/>
      <c r="D27" s="54"/>
    </row>
    <row r="28" spans="1:4" ht="15.75" x14ac:dyDescent="0.25">
      <c r="A28" s="57" t="s">
        <v>214</v>
      </c>
      <c r="B28" s="41">
        <f>0.1*B10+0.6</f>
        <v>1.8000000000000003</v>
      </c>
      <c r="C28" s="56"/>
      <c r="D28" s="54"/>
    </row>
    <row r="29" spans="1:4" ht="15.75" x14ac:dyDescent="0.25">
      <c r="A29" s="57" t="s">
        <v>215</v>
      </c>
      <c r="B29" s="41">
        <v>35</v>
      </c>
      <c r="C29" s="56"/>
      <c r="D29"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DA8A820D-85A6-4404-87B0-28B5B5EF1485}">
            <xm:f>NOT(ISERROR(SEARCH(B6,C6)))</xm:f>
            <xm:f>B6</xm:f>
            <x14:dxf>
              <fill>
                <patternFill>
                  <bgColor rgb="FF00B050"/>
                </patternFill>
              </fill>
            </x14:dxf>
          </x14:cfRule>
          <xm:sqref>C6:C7 C9:C26</xm:sqref>
        </x14:conditionalFormatting>
        <x14:conditionalFormatting xmlns:xm="http://schemas.microsoft.com/office/excel/2006/main">
          <x14:cfRule type="containsBlanks" priority="7" id="{4EF6DCE5-4C63-487B-B177-A5739A21AB2C}">
            <xm:f>LEN(TRIM('\Users\a436681\Documents\00Dati\Global O&amp;M NCS\Gare\Giunti e terminali Global 2018 1+1\[Check list rev0.xlsx]6710247 Spain'!#REF!))=0</xm:f>
            <x14:dxf>
              <fill>
                <patternFill>
                  <bgColor rgb="FFFFFFCC"/>
                </patternFill>
              </fill>
            </x14:dxf>
          </x14:cfRule>
          <xm:sqref>D9:D24</xm:sqref>
        </x14:conditionalFormatting>
        <x14:conditionalFormatting xmlns:xm="http://schemas.microsoft.com/office/excel/2006/main">
          <x14:cfRule type="containsBlanks" priority="9" id="{EE2864FD-FD8A-4C79-B78E-7FE34A9338F1}">
            <xm:f>LEN(TRIM('\Users\a436681\Documents\00Dati\Global O&amp;M NCS\Gare\Giunti e terminali Global 2018 1+1\[Check list rev0.xlsx]6710247 Spain'!#REF!))=0</xm:f>
            <x14:dxf>
              <fill>
                <patternFill>
                  <bgColor rgb="FFFFFFCC"/>
                </patternFill>
              </fill>
            </x14:dxf>
          </x14:cfRule>
          <xm:sqref>D25:D26 C2:C3 D2:D6</xm:sqref>
        </x14:conditionalFormatting>
        <x14:conditionalFormatting xmlns:xm="http://schemas.microsoft.com/office/excel/2006/main">
          <x14:cfRule type="containsText" priority="6" operator="containsText" id="{17777CEE-3E28-4AF9-A925-446C9622A33E}">
            <xm:f>NOT(ISERROR(SEARCH(B4,C4)))</xm:f>
            <xm:f>B4</xm:f>
            <x14:dxf>
              <fill>
                <patternFill>
                  <bgColor rgb="FF00B050"/>
                </patternFill>
              </fill>
            </x14:dxf>
          </x14:cfRule>
          <xm:sqref>C4</xm:sqref>
        </x14:conditionalFormatting>
        <x14:conditionalFormatting xmlns:xm="http://schemas.microsoft.com/office/excel/2006/main">
          <x14:cfRule type="containsBlanks" priority="10" id="{3A695DD4-3EAD-43C8-AB90-B2652D0A672A}">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E9FD345E-106D-44C5-94D9-65F8D6C5E554}">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FEA026C8-E225-4915-8404-5AF8656B38E2}">
            <xm:f>NOT(ISERROR(SEARCH(B27,C27)))</xm:f>
            <xm:f>B27</xm:f>
            <x14:dxf>
              <fill>
                <patternFill>
                  <bgColor rgb="FF00B050"/>
                </patternFill>
              </fill>
            </x14:dxf>
          </x14:cfRule>
          <xm:sqref>C27:C29</xm:sqref>
        </x14:conditionalFormatting>
        <x14:conditionalFormatting xmlns:xm="http://schemas.microsoft.com/office/excel/2006/main">
          <x14:cfRule type="containsBlanks" priority="4" id="{31447873-68AE-44CE-9E5A-3F40AA236103}">
            <xm:f>LEN(TRIM('\Users\a436681\Documents\00Dati\Global O&amp;M NCS\Gare\Giunti e terminali Global 2018 1+1\[Check list rev0.xlsx]6710247 Spain'!#REF!))=0</xm:f>
            <x14:dxf>
              <fill>
                <patternFill>
                  <bgColor rgb="FFFFFFCC"/>
                </patternFill>
              </fill>
            </x14:dxf>
          </x14:cfRule>
          <xm:sqref>D27:D29</xm:sqref>
        </x14:conditionalFormatting>
        <x14:conditionalFormatting xmlns:xm="http://schemas.microsoft.com/office/excel/2006/main">
          <x14:cfRule type="containsText" priority="1" operator="containsText" id="{C73F1E1D-DC30-4E6D-9C5D-CDB7A4454D09}">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A33117AD-E6D6-45F6-955C-B37B8A556C66}">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0">
    <tabColor theme="5"/>
  </sheetPr>
  <dimension ref="A1:D29"/>
  <sheetViews>
    <sheetView zoomScale="85" zoomScaleNormal="85" workbookViewId="0">
      <selection activeCell="H14" sqref="H14"/>
    </sheetView>
  </sheetViews>
  <sheetFormatPr defaultRowHeight="15" x14ac:dyDescent="0.25"/>
  <cols>
    <col min="1" max="1" width="37.5703125" customWidth="1"/>
    <col min="2" max="2" width="23.14062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249</v>
      </c>
      <c r="C5" s="56"/>
      <c r="D5" s="54"/>
    </row>
    <row r="6" spans="1:4" ht="15.75" x14ac:dyDescent="0.25">
      <c r="A6" s="57" t="s">
        <v>0</v>
      </c>
      <c r="B6" s="55" t="s">
        <v>232</v>
      </c>
      <c r="C6" s="56"/>
      <c r="D6" s="54"/>
    </row>
    <row r="7" spans="1:4" ht="15.75" x14ac:dyDescent="0.25">
      <c r="A7" s="57" t="s">
        <v>208</v>
      </c>
      <c r="B7" s="55">
        <v>6770709</v>
      </c>
      <c r="C7" s="56"/>
      <c r="D7" s="54"/>
    </row>
    <row r="8" spans="1:4" ht="15.75" x14ac:dyDescent="0.25">
      <c r="A8" s="57" t="s">
        <v>243</v>
      </c>
      <c r="B8" s="55" t="s">
        <v>157</v>
      </c>
      <c r="C8" s="56"/>
      <c r="D8" s="54"/>
    </row>
    <row r="9" spans="1:4" ht="15.75" x14ac:dyDescent="0.25">
      <c r="A9" s="57" t="s">
        <v>216</v>
      </c>
      <c r="B9" s="41" t="s">
        <v>163</v>
      </c>
      <c r="C9" s="56"/>
      <c r="D9" s="54"/>
    </row>
    <row r="10" spans="1:4" ht="15.75" x14ac:dyDescent="0.25">
      <c r="A10" s="57" t="s">
        <v>158</v>
      </c>
      <c r="B10" s="41">
        <v>12</v>
      </c>
      <c r="C10" s="56"/>
      <c r="D10" s="54"/>
    </row>
    <row r="11" spans="1:4" ht="15.75" x14ac:dyDescent="0.25">
      <c r="A11" s="57" t="s">
        <v>235</v>
      </c>
      <c r="B11" s="41" t="s">
        <v>233</v>
      </c>
      <c r="C11" s="56"/>
      <c r="D11" s="54"/>
    </row>
    <row r="12" spans="1:4" ht="15.75" x14ac:dyDescent="0.25">
      <c r="A12" s="57" t="s">
        <v>159</v>
      </c>
      <c r="B12" s="51" t="s">
        <v>269</v>
      </c>
      <c r="C12" s="56"/>
      <c r="D12" s="54"/>
    </row>
    <row r="13" spans="1:4" ht="31.5" x14ac:dyDescent="0.25">
      <c r="A13" s="57" t="s">
        <v>165</v>
      </c>
      <c r="B13" s="41" t="s">
        <v>267</v>
      </c>
      <c r="C13" s="56"/>
      <c r="D13" s="54"/>
    </row>
    <row r="14" spans="1:4" ht="31.5" x14ac:dyDescent="0.25">
      <c r="A14" s="57" t="s">
        <v>166</v>
      </c>
      <c r="B14" s="62" t="s">
        <v>268</v>
      </c>
      <c r="C14" s="56"/>
      <c r="D14" s="54"/>
    </row>
    <row r="15" spans="1:4" ht="15.75" x14ac:dyDescent="0.25">
      <c r="A15" s="57" t="s">
        <v>250</v>
      </c>
      <c r="B15" s="41" t="s">
        <v>264</v>
      </c>
      <c r="C15" s="56"/>
      <c r="D15" s="54"/>
    </row>
    <row r="16" spans="1:4" ht="15.75" x14ac:dyDescent="0.25">
      <c r="A16" s="57" t="s">
        <v>251</v>
      </c>
      <c r="B16" s="41" t="s">
        <v>265</v>
      </c>
      <c r="C16" s="56"/>
      <c r="D16" s="54"/>
    </row>
    <row r="17" spans="1:4" ht="15.75" x14ac:dyDescent="0.25">
      <c r="A17" s="57" t="s">
        <v>252</v>
      </c>
      <c r="B17" s="41" t="s">
        <v>266</v>
      </c>
      <c r="C17" s="56"/>
      <c r="D17" s="54"/>
    </row>
    <row r="18" spans="1:4" ht="47.25" x14ac:dyDescent="0.25">
      <c r="A18" s="57" t="s">
        <v>236</v>
      </c>
      <c r="B18" s="41">
        <v>20</v>
      </c>
      <c r="C18" s="56"/>
      <c r="D18" s="54"/>
    </row>
    <row r="19" spans="1:4" ht="47.25" x14ac:dyDescent="0.25">
      <c r="A19" s="57" t="s">
        <v>237</v>
      </c>
      <c r="B19" s="41">
        <v>28</v>
      </c>
      <c r="C19" s="56"/>
      <c r="D19" s="54"/>
    </row>
    <row r="20" spans="1:4" ht="30" x14ac:dyDescent="0.25">
      <c r="A20" s="57" t="s">
        <v>258</v>
      </c>
      <c r="B20" s="61" t="s">
        <v>260</v>
      </c>
      <c r="C20" s="56"/>
      <c r="D20" s="54"/>
    </row>
    <row r="21" spans="1:4" ht="15.75" x14ac:dyDescent="0.25">
      <c r="A21" s="57" t="s">
        <v>161</v>
      </c>
      <c r="B21" s="41">
        <v>1900</v>
      </c>
      <c r="C21" s="56"/>
      <c r="D21" s="54"/>
    </row>
    <row r="22" spans="1:4" ht="31.5" x14ac:dyDescent="0.25">
      <c r="A22" s="57" t="s">
        <v>211</v>
      </c>
      <c r="B22" s="41">
        <v>1000</v>
      </c>
      <c r="C22" s="56"/>
      <c r="D22" s="54"/>
    </row>
    <row r="23" spans="1:4" ht="15.75" x14ac:dyDescent="0.25">
      <c r="A23" s="57" t="s">
        <v>212</v>
      </c>
      <c r="B23" s="41">
        <v>2</v>
      </c>
      <c r="C23" s="56"/>
      <c r="D23" s="54"/>
    </row>
    <row r="24" spans="1:4" ht="31.5" x14ac:dyDescent="0.25">
      <c r="A24" s="57" t="s">
        <v>209</v>
      </c>
      <c r="B24" s="41">
        <v>500</v>
      </c>
      <c r="C24" s="56"/>
      <c r="D24" s="54"/>
    </row>
    <row r="25" spans="1:4" ht="15.75" x14ac:dyDescent="0.25">
      <c r="A25" s="57" t="s">
        <v>210</v>
      </c>
      <c r="B25" s="41">
        <v>2</v>
      </c>
      <c r="C25" s="56"/>
      <c r="D25" s="54"/>
    </row>
    <row r="26" spans="1:4" ht="31.5" x14ac:dyDescent="0.25">
      <c r="A26" s="57" t="s">
        <v>162</v>
      </c>
      <c r="B26" s="51" t="s">
        <v>234</v>
      </c>
      <c r="C26" s="56"/>
      <c r="D26" s="54"/>
    </row>
    <row r="27" spans="1:4" ht="15.75" x14ac:dyDescent="0.25">
      <c r="A27" s="57" t="s">
        <v>213</v>
      </c>
      <c r="B27" s="41" t="s">
        <v>259</v>
      </c>
      <c r="C27" s="56"/>
      <c r="D27" s="54"/>
    </row>
    <row r="28" spans="1:4" ht="15.75" x14ac:dyDescent="0.25">
      <c r="A28" s="57" t="s">
        <v>214</v>
      </c>
      <c r="B28" s="41">
        <f>0.1*B10+0.6</f>
        <v>1.8000000000000003</v>
      </c>
      <c r="C28" s="56"/>
      <c r="D28" s="54"/>
    </row>
    <row r="29" spans="1:4" ht="15.75" x14ac:dyDescent="0.25">
      <c r="A29" s="57" t="s">
        <v>215</v>
      </c>
      <c r="B29" s="41">
        <v>35</v>
      </c>
      <c r="C29" s="56"/>
      <c r="D29"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290C2DB0-5E24-4CBD-A45E-1B3BC60F309B}">
            <xm:f>NOT(ISERROR(SEARCH(B6,C6)))</xm:f>
            <xm:f>B6</xm:f>
            <x14:dxf>
              <fill>
                <patternFill>
                  <bgColor rgb="FF00B050"/>
                </patternFill>
              </fill>
            </x14:dxf>
          </x14:cfRule>
          <xm:sqref>C6:C7 C9:C26</xm:sqref>
        </x14:conditionalFormatting>
        <x14:conditionalFormatting xmlns:xm="http://schemas.microsoft.com/office/excel/2006/main">
          <x14:cfRule type="containsBlanks" priority="7" id="{01C48FEF-8526-4B04-B077-7C982959BA1E}">
            <xm:f>LEN(TRIM('\Users\a436681\Documents\00Dati\Global O&amp;M NCS\Gare\Giunti e terminali Global 2018 1+1\[Check list rev0.xlsx]6710247 Spain'!#REF!))=0</xm:f>
            <x14:dxf>
              <fill>
                <patternFill>
                  <bgColor rgb="FFFFFFCC"/>
                </patternFill>
              </fill>
            </x14:dxf>
          </x14:cfRule>
          <xm:sqref>D9:D24</xm:sqref>
        </x14:conditionalFormatting>
        <x14:conditionalFormatting xmlns:xm="http://schemas.microsoft.com/office/excel/2006/main">
          <x14:cfRule type="containsBlanks" priority="9" id="{B3BBFD6D-C97C-44B0-99A4-A44B84B12377}">
            <xm:f>LEN(TRIM('\Users\a436681\Documents\00Dati\Global O&amp;M NCS\Gare\Giunti e terminali Global 2018 1+1\[Check list rev0.xlsx]6710247 Spain'!#REF!))=0</xm:f>
            <x14:dxf>
              <fill>
                <patternFill>
                  <bgColor rgb="FFFFFFCC"/>
                </patternFill>
              </fill>
            </x14:dxf>
          </x14:cfRule>
          <xm:sqref>D25:D26 C2:C3 D2:D6</xm:sqref>
        </x14:conditionalFormatting>
        <x14:conditionalFormatting xmlns:xm="http://schemas.microsoft.com/office/excel/2006/main">
          <x14:cfRule type="containsText" priority="6" operator="containsText" id="{A99738B1-1F8B-4DA2-A844-296A2FC60C85}">
            <xm:f>NOT(ISERROR(SEARCH(B4,C4)))</xm:f>
            <xm:f>B4</xm:f>
            <x14:dxf>
              <fill>
                <patternFill>
                  <bgColor rgb="FF00B050"/>
                </patternFill>
              </fill>
            </x14:dxf>
          </x14:cfRule>
          <xm:sqref>C4</xm:sqref>
        </x14:conditionalFormatting>
        <x14:conditionalFormatting xmlns:xm="http://schemas.microsoft.com/office/excel/2006/main">
          <x14:cfRule type="containsBlanks" priority="10" id="{DA306C54-DCA3-4A91-B7F8-8B17AB2A6781}">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240630A0-D43E-454A-B9F4-138AFCECD45C}">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533A527E-AA5C-4F0C-9095-3CEEE162B1A3}">
            <xm:f>NOT(ISERROR(SEARCH(B27,C27)))</xm:f>
            <xm:f>B27</xm:f>
            <x14:dxf>
              <fill>
                <patternFill>
                  <bgColor rgb="FF00B050"/>
                </patternFill>
              </fill>
            </x14:dxf>
          </x14:cfRule>
          <xm:sqref>C27:C29</xm:sqref>
        </x14:conditionalFormatting>
        <x14:conditionalFormatting xmlns:xm="http://schemas.microsoft.com/office/excel/2006/main">
          <x14:cfRule type="containsBlanks" priority="4" id="{E9978752-AEC7-49E3-B5B2-E9F311B5AF60}">
            <xm:f>LEN(TRIM('\Users\a436681\Documents\00Dati\Global O&amp;M NCS\Gare\Giunti e terminali Global 2018 1+1\[Check list rev0.xlsx]6710247 Spain'!#REF!))=0</xm:f>
            <x14:dxf>
              <fill>
                <patternFill>
                  <bgColor rgb="FFFFFFCC"/>
                </patternFill>
              </fill>
            </x14:dxf>
          </x14:cfRule>
          <xm:sqref>D27:D29</xm:sqref>
        </x14:conditionalFormatting>
        <x14:conditionalFormatting xmlns:xm="http://schemas.microsoft.com/office/excel/2006/main">
          <x14:cfRule type="containsText" priority="1" operator="containsText" id="{59CE0DBF-B397-49DE-97CA-4D763829262E}">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EFAE26C4-70D7-4177-8E52-E449993B6F5A}">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tabColor rgb="FF00B050"/>
  </sheetPr>
  <dimension ref="A1:D22"/>
  <sheetViews>
    <sheetView zoomScale="85" zoomScaleNormal="85" workbookViewId="0">
      <selection activeCell="F27" sqref="F27"/>
    </sheetView>
  </sheetViews>
  <sheetFormatPr defaultRowHeight="15" x14ac:dyDescent="0.25"/>
  <cols>
    <col min="1" max="1" width="34.42578125" bestFit="1" customWidth="1"/>
    <col min="2" max="2" width="21.42578125" style="50" bestFit="1" customWidth="1"/>
    <col min="3" max="3" width="21.140625" customWidth="1"/>
    <col min="4" max="4" width="30" customWidth="1"/>
    <col min="8" max="8" width="40" bestFit="1"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207</v>
      </c>
      <c r="C5" s="56"/>
      <c r="D5" s="54"/>
    </row>
    <row r="6" spans="1:4" ht="15.75" x14ac:dyDescent="0.25">
      <c r="A6" s="57" t="s">
        <v>0</v>
      </c>
      <c r="B6" s="55" t="s">
        <v>196</v>
      </c>
      <c r="C6" s="56"/>
      <c r="D6" s="54"/>
    </row>
    <row r="7" spans="1:4" ht="15.75" x14ac:dyDescent="0.25">
      <c r="A7" s="57" t="s">
        <v>208</v>
      </c>
      <c r="B7" s="55">
        <v>4612613</v>
      </c>
      <c r="C7" s="56"/>
      <c r="D7" s="54"/>
    </row>
    <row r="8" spans="1:4" ht="15.75" x14ac:dyDescent="0.25">
      <c r="A8" s="57" t="s">
        <v>243</v>
      </c>
      <c r="B8" s="55" t="s">
        <v>157</v>
      </c>
      <c r="C8" s="56"/>
      <c r="D8" s="54"/>
    </row>
    <row r="9" spans="1:4" ht="15.75" x14ac:dyDescent="0.25">
      <c r="A9" s="57" t="s">
        <v>216</v>
      </c>
      <c r="B9" s="41" t="s">
        <v>163</v>
      </c>
      <c r="C9" s="56"/>
      <c r="D9" s="54"/>
    </row>
    <row r="10" spans="1:4" ht="15.75" x14ac:dyDescent="0.25">
      <c r="A10" s="57" t="s">
        <v>158</v>
      </c>
      <c r="B10" s="41">
        <v>13.5</v>
      </c>
      <c r="C10" s="56"/>
      <c r="D10" s="54"/>
    </row>
    <row r="11" spans="1:4" ht="31.5" x14ac:dyDescent="0.25">
      <c r="A11" s="57" t="s">
        <v>165</v>
      </c>
      <c r="B11" s="41" t="s">
        <v>217</v>
      </c>
      <c r="C11" s="56"/>
      <c r="D11" s="54"/>
    </row>
    <row r="12" spans="1:4" ht="31.5" x14ac:dyDescent="0.25">
      <c r="A12" s="57" t="s">
        <v>166</v>
      </c>
      <c r="B12" s="41" t="s">
        <v>218</v>
      </c>
      <c r="C12" s="56"/>
      <c r="D12" s="54"/>
    </row>
    <row r="13" spans="1:4" ht="31.5" x14ac:dyDescent="0.25">
      <c r="A13" s="57" t="s">
        <v>160</v>
      </c>
      <c r="B13" s="41">
        <v>20</v>
      </c>
      <c r="C13" s="56"/>
      <c r="D13" s="54"/>
    </row>
    <row r="14" spans="1:4" ht="15.75" x14ac:dyDescent="0.25">
      <c r="A14" s="57" t="s">
        <v>161</v>
      </c>
      <c r="B14" s="41">
        <v>1880</v>
      </c>
      <c r="C14" s="56"/>
      <c r="D14" s="54"/>
    </row>
    <row r="15" spans="1:4" ht="31.5" x14ac:dyDescent="0.25">
      <c r="A15" s="57" t="s">
        <v>211</v>
      </c>
      <c r="B15" s="41">
        <v>660</v>
      </c>
      <c r="C15" s="56"/>
      <c r="D15" s="54"/>
    </row>
    <row r="16" spans="1:4" ht="15.75" x14ac:dyDescent="0.25">
      <c r="A16" s="57" t="s">
        <v>212</v>
      </c>
      <c r="B16" s="41">
        <v>2</v>
      </c>
      <c r="C16" s="56"/>
      <c r="D16" s="54"/>
    </row>
    <row r="17" spans="1:4" ht="31.5" x14ac:dyDescent="0.25">
      <c r="A17" s="57" t="s">
        <v>209</v>
      </c>
      <c r="B17" s="41">
        <v>340</v>
      </c>
      <c r="C17" s="56"/>
      <c r="D17" s="54"/>
    </row>
    <row r="18" spans="1:4" ht="15.75" x14ac:dyDescent="0.25">
      <c r="A18" s="57" t="s">
        <v>210</v>
      </c>
      <c r="B18" s="41">
        <v>2</v>
      </c>
      <c r="C18" s="56"/>
      <c r="D18" s="54"/>
    </row>
    <row r="19" spans="1:4" ht="31.5" x14ac:dyDescent="0.25">
      <c r="A19" s="57" t="s">
        <v>162</v>
      </c>
      <c r="B19" s="41">
        <f>B15*B16</f>
        <v>1320</v>
      </c>
      <c r="C19" s="56"/>
      <c r="D19" s="54"/>
    </row>
    <row r="20" spans="1:4" ht="15.75" x14ac:dyDescent="0.25">
      <c r="A20" s="57" t="s">
        <v>213</v>
      </c>
      <c r="B20" s="41">
        <v>22</v>
      </c>
      <c r="C20" s="56"/>
      <c r="D20" s="54"/>
    </row>
    <row r="21" spans="1:4" ht="15.75" x14ac:dyDescent="0.25">
      <c r="A21" s="57" t="s">
        <v>214</v>
      </c>
      <c r="B21" s="41">
        <v>2.5</v>
      </c>
      <c r="C21" s="56"/>
      <c r="D21" s="54"/>
    </row>
    <row r="22" spans="1:4" ht="15.75" x14ac:dyDescent="0.25">
      <c r="A22" s="57" t="s">
        <v>215</v>
      </c>
      <c r="B22" s="41">
        <v>35</v>
      </c>
      <c r="C22" s="56"/>
      <c r="D22"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17E87A41-F23F-45F0-94DD-188C3D465CDA}">
            <xm:f>NOT(ISERROR(SEARCH(B6,C6)))</xm:f>
            <xm:f>B6</xm:f>
            <x14:dxf>
              <fill>
                <patternFill>
                  <bgColor rgb="FF00B050"/>
                </patternFill>
              </fill>
            </x14:dxf>
          </x14:cfRule>
          <xm:sqref>C6:C7 C9:C19</xm:sqref>
        </x14:conditionalFormatting>
        <x14:conditionalFormatting xmlns:xm="http://schemas.microsoft.com/office/excel/2006/main">
          <x14:cfRule type="containsBlanks" priority="7" id="{92B7E491-E61C-4EFA-BCF3-B92E17FEEEC7}">
            <xm:f>LEN(TRIM('\Users\a436681\Documents\00Dati\Global O&amp;M NCS\Gare\Giunti e terminali Global 2018 1+1\[Check list rev0.xlsx]6710247 Spain'!#REF!))=0</xm:f>
            <x14:dxf>
              <fill>
                <patternFill>
                  <bgColor rgb="FFFFFFCC"/>
                </patternFill>
              </fill>
            </x14:dxf>
          </x14:cfRule>
          <xm:sqref>D9:D17</xm:sqref>
        </x14:conditionalFormatting>
        <x14:conditionalFormatting xmlns:xm="http://schemas.microsoft.com/office/excel/2006/main">
          <x14:cfRule type="containsBlanks" priority="9" id="{4A12FA3B-4CEC-4F12-A83D-6818D5CF2CE5}">
            <xm:f>LEN(TRIM('\Users\a436681\Documents\00Dati\Global O&amp;M NCS\Gare\Giunti e terminali Global 2018 1+1\[Check list rev0.xlsx]6710247 Spain'!#REF!))=0</xm:f>
            <x14:dxf>
              <fill>
                <patternFill>
                  <bgColor rgb="FFFFFFCC"/>
                </patternFill>
              </fill>
            </x14:dxf>
          </x14:cfRule>
          <xm:sqref>D18:D19 C2:C3 D2:D6</xm:sqref>
        </x14:conditionalFormatting>
        <x14:conditionalFormatting xmlns:xm="http://schemas.microsoft.com/office/excel/2006/main">
          <x14:cfRule type="containsText" priority="6" operator="containsText" id="{39A875B9-F011-4B41-9AD2-C637C5D76271}">
            <xm:f>NOT(ISERROR(SEARCH(B4,C4)))</xm:f>
            <xm:f>B4</xm:f>
            <x14:dxf>
              <fill>
                <patternFill>
                  <bgColor rgb="FF00B050"/>
                </patternFill>
              </fill>
            </x14:dxf>
          </x14:cfRule>
          <xm:sqref>C4</xm:sqref>
        </x14:conditionalFormatting>
        <x14:conditionalFormatting xmlns:xm="http://schemas.microsoft.com/office/excel/2006/main">
          <x14:cfRule type="containsBlanks" priority="10" id="{E9A38989-E06B-499E-A0DC-43A766C82193}">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9993A88D-CB3F-44C5-B143-F5F6BCC365DA}">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1A5D8502-B2BD-4704-BEE5-E680114AFD27}">
            <xm:f>NOT(ISERROR(SEARCH(B20,C20)))</xm:f>
            <xm:f>B20</xm:f>
            <x14:dxf>
              <fill>
                <patternFill>
                  <bgColor rgb="FF00B050"/>
                </patternFill>
              </fill>
            </x14:dxf>
          </x14:cfRule>
          <xm:sqref>C20:C22</xm:sqref>
        </x14:conditionalFormatting>
        <x14:conditionalFormatting xmlns:xm="http://schemas.microsoft.com/office/excel/2006/main">
          <x14:cfRule type="containsBlanks" priority="4" id="{F5195FA1-A072-41B8-AE38-7A90B03D384E}">
            <xm:f>LEN(TRIM('\Users\a436681\Documents\00Dati\Global O&amp;M NCS\Gare\Giunti e terminali Global 2018 1+1\[Check list rev0.xlsx]6710247 Spain'!#REF!))=0</xm:f>
            <x14:dxf>
              <fill>
                <patternFill>
                  <bgColor rgb="FFFFFFCC"/>
                </patternFill>
              </fill>
            </x14:dxf>
          </x14:cfRule>
          <xm:sqref>D20:D22</xm:sqref>
        </x14:conditionalFormatting>
        <x14:conditionalFormatting xmlns:xm="http://schemas.microsoft.com/office/excel/2006/main">
          <x14:cfRule type="containsText" priority="1" operator="containsText" id="{29809CDA-4C23-4969-8DAA-9291D6B5C1B8}">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D824A61B-53FD-4E27-ACBB-D40BE042A946}">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tabColor rgb="FF00B050"/>
  </sheetPr>
  <dimension ref="A1:D22"/>
  <sheetViews>
    <sheetView zoomScale="85" zoomScaleNormal="85" workbookViewId="0">
      <selection activeCell="F27" sqref="F27"/>
    </sheetView>
  </sheetViews>
  <sheetFormatPr defaultRowHeight="15" x14ac:dyDescent="0.25"/>
  <cols>
    <col min="1" max="1" width="34.42578125" bestFit="1" customWidth="1"/>
    <col min="2" max="2" width="21.42578125" style="50" bestFit="1" customWidth="1"/>
    <col min="3" max="3" width="21.140625" customWidth="1"/>
    <col min="4" max="4" width="30" customWidth="1"/>
    <col min="6" max="6" width="40" bestFit="1"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207</v>
      </c>
      <c r="C5" s="56"/>
      <c r="D5" s="54"/>
    </row>
    <row r="6" spans="1:4" ht="15.75" x14ac:dyDescent="0.25">
      <c r="A6" s="57" t="s">
        <v>0</v>
      </c>
      <c r="B6" s="55" t="s">
        <v>194</v>
      </c>
      <c r="C6" s="56"/>
      <c r="D6" s="54"/>
    </row>
    <row r="7" spans="1:4" ht="15.75" x14ac:dyDescent="0.25">
      <c r="A7" s="57" t="s">
        <v>208</v>
      </c>
      <c r="B7" s="55">
        <v>6751776</v>
      </c>
      <c r="C7" s="56"/>
      <c r="D7" s="54"/>
    </row>
    <row r="8" spans="1:4" ht="15.75" x14ac:dyDescent="0.25">
      <c r="A8" s="57" t="s">
        <v>243</v>
      </c>
      <c r="B8" s="55" t="s">
        <v>156</v>
      </c>
      <c r="C8" s="56"/>
      <c r="D8" s="54"/>
    </row>
    <row r="9" spans="1:4" ht="15.75" x14ac:dyDescent="0.25">
      <c r="A9" s="57" t="s">
        <v>216</v>
      </c>
      <c r="B9" s="41" t="s">
        <v>163</v>
      </c>
      <c r="C9" s="56"/>
      <c r="D9" s="54"/>
    </row>
    <row r="10" spans="1:4" ht="15.75" x14ac:dyDescent="0.25">
      <c r="A10" s="57" t="s">
        <v>158</v>
      </c>
      <c r="B10" s="41">
        <v>8.6999999999999993</v>
      </c>
      <c r="C10" s="56"/>
      <c r="D10" s="54"/>
    </row>
    <row r="11" spans="1:4" ht="31.5" x14ac:dyDescent="0.25">
      <c r="A11" s="57" t="s">
        <v>165</v>
      </c>
      <c r="B11" s="41" t="s">
        <v>219</v>
      </c>
      <c r="C11" s="56"/>
      <c r="D11" s="54"/>
    </row>
    <row r="12" spans="1:4" ht="31.5" x14ac:dyDescent="0.25">
      <c r="A12" s="57" t="s">
        <v>166</v>
      </c>
      <c r="B12" s="41" t="s">
        <v>220</v>
      </c>
      <c r="C12" s="56"/>
      <c r="D12" s="54"/>
    </row>
    <row r="13" spans="1:4" ht="31.5" x14ac:dyDescent="0.25">
      <c r="A13" s="57" t="s">
        <v>160</v>
      </c>
      <c r="B13" s="41">
        <v>20</v>
      </c>
      <c r="C13" s="56"/>
      <c r="D13" s="54"/>
    </row>
    <row r="14" spans="1:4" ht="15.75" x14ac:dyDescent="0.25">
      <c r="A14" s="57" t="s">
        <v>161</v>
      </c>
      <c r="B14" s="50">
        <v>625</v>
      </c>
      <c r="C14" s="56"/>
      <c r="D14" s="54"/>
    </row>
    <row r="15" spans="1:4" ht="31.5" x14ac:dyDescent="0.25">
      <c r="A15" s="57" t="s">
        <v>211</v>
      </c>
      <c r="B15" s="41">
        <v>225</v>
      </c>
      <c r="C15" s="56"/>
      <c r="D15" s="54"/>
    </row>
    <row r="16" spans="1:4" ht="15.75" x14ac:dyDescent="0.25">
      <c r="A16" s="57" t="s">
        <v>212</v>
      </c>
      <c r="B16" s="41">
        <v>2</v>
      </c>
      <c r="C16" s="56"/>
      <c r="D16" s="54"/>
    </row>
    <row r="17" spans="1:4" ht="31.5" x14ac:dyDescent="0.25">
      <c r="A17" s="57" t="s">
        <v>209</v>
      </c>
      <c r="B17" s="41">
        <v>60</v>
      </c>
      <c r="C17" s="56"/>
      <c r="D17" s="54"/>
    </row>
    <row r="18" spans="1:4" ht="15.75" x14ac:dyDescent="0.25">
      <c r="A18" s="57" t="s">
        <v>210</v>
      </c>
      <c r="B18" s="41">
        <v>2</v>
      </c>
      <c r="C18" s="56"/>
      <c r="D18" s="54"/>
    </row>
    <row r="19" spans="1:4" ht="31.5" x14ac:dyDescent="0.25">
      <c r="A19" s="57" t="s">
        <v>162</v>
      </c>
      <c r="B19" s="41">
        <f>B15*B16</f>
        <v>450</v>
      </c>
      <c r="C19" s="56"/>
      <c r="D19" s="54"/>
    </row>
    <row r="20" spans="1:4" ht="15.75" x14ac:dyDescent="0.25">
      <c r="A20" s="57" t="s">
        <v>213</v>
      </c>
      <c r="B20" s="41">
        <v>22</v>
      </c>
      <c r="C20" s="56"/>
      <c r="D20" s="54"/>
    </row>
    <row r="21" spans="1:4" ht="15.75" x14ac:dyDescent="0.25">
      <c r="A21" s="57" t="s">
        <v>214</v>
      </c>
      <c r="B21" s="41">
        <v>1.4</v>
      </c>
      <c r="C21" s="56"/>
      <c r="D21" s="54"/>
    </row>
    <row r="22" spans="1:4" ht="15.75" x14ac:dyDescent="0.25">
      <c r="A22" s="57" t="s">
        <v>215</v>
      </c>
      <c r="B22" s="41">
        <v>35</v>
      </c>
      <c r="C22" s="56"/>
      <c r="D22"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7909B792-B24E-418C-9B05-43A1B9593FDB}">
            <xm:f>NOT(ISERROR(SEARCH(B6,C6)))</xm:f>
            <xm:f>B6</xm:f>
            <x14:dxf>
              <fill>
                <patternFill>
                  <bgColor rgb="FF00B050"/>
                </patternFill>
              </fill>
            </x14:dxf>
          </x14:cfRule>
          <xm:sqref>C6:C7 C9:C19</xm:sqref>
        </x14:conditionalFormatting>
        <x14:conditionalFormatting xmlns:xm="http://schemas.microsoft.com/office/excel/2006/main">
          <x14:cfRule type="containsBlanks" priority="7" id="{CC57AE51-CD06-491E-887E-4D96BD54C034}">
            <xm:f>LEN(TRIM('\Users\a436681\Documents\00Dati\Global O&amp;M NCS\Gare\Giunti e terminali Global 2018 1+1\[Check list rev0.xlsx]6710247 Spain'!#REF!))=0</xm:f>
            <x14:dxf>
              <fill>
                <patternFill>
                  <bgColor rgb="FFFFFFCC"/>
                </patternFill>
              </fill>
            </x14:dxf>
          </x14:cfRule>
          <xm:sqref>D9:D17</xm:sqref>
        </x14:conditionalFormatting>
        <x14:conditionalFormatting xmlns:xm="http://schemas.microsoft.com/office/excel/2006/main">
          <x14:cfRule type="containsBlanks" priority="9" id="{0B840501-74B1-42D6-907E-A6FDFE3A420D}">
            <xm:f>LEN(TRIM('\Users\a436681\Documents\00Dati\Global O&amp;M NCS\Gare\Giunti e terminali Global 2018 1+1\[Check list rev0.xlsx]6710247 Spain'!#REF!))=0</xm:f>
            <x14:dxf>
              <fill>
                <patternFill>
                  <bgColor rgb="FFFFFFCC"/>
                </patternFill>
              </fill>
            </x14:dxf>
          </x14:cfRule>
          <xm:sqref>D18:D19 C2:C3 D2:D6</xm:sqref>
        </x14:conditionalFormatting>
        <x14:conditionalFormatting xmlns:xm="http://schemas.microsoft.com/office/excel/2006/main">
          <x14:cfRule type="containsText" priority="6" operator="containsText" id="{9D12731B-09B0-4837-BB10-C05C6E632431}">
            <xm:f>NOT(ISERROR(SEARCH(B4,C4)))</xm:f>
            <xm:f>B4</xm:f>
            <x14:dxf>
              <fill>
                <patternFill>
                  <bgColor rgb="FF00B050"/>
                </patternFill>
              </fill>
            </x14:dxf>
          </x14:cfRule>
          <xm:sqref>C4</xm:sqref>
        </x14:conditionalFormatting>
        <x14:conditionalFormatting xmlns:xm="http://schemas.microsoft.com/office/excel/2006/main">
          <x14:cfRule type="containsBlanks" priority="10" id="{5A944916-0562-4502-86D1-E96FF755202A}">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E52AB665-27A9-4519-8C4D-EA9625C0E72A}">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16035DDF-4CBC-49B9-B9B0-4ACE41967FC4}">
            <xm:f>NOT(ISERROR(SEARCH(B20,C20)))</xm:f>
            <xm:f>B20</xm:f>
            <x14:dxf>
              <fill>
                <patternFill>
                  <bgColor rgb="FF00B050"/>
                </patternFill>
              </fill>
            </x14:dxf>
          </x14:cfRule>
          <xm:sqref>C20:C22</xm:sqref>
        </x14:conditionalFormatting>
        <x14:conditionalFormatting xmlns:xm="http://schemas.microsoft.com/office/excel/2006/main">
          <x14:cfRule type="containsBlanks" priority="4" id="{90890ED3-A69B-48AB-9663-5E97D1DF9FF8}">
            <xm:f>LEN(TRIM('\Users\a436681\Documents\00Dati\Global O&amp;M NCS\Gare\Giunti e terminali Global 2018 1+1\[Check list rev0.xlsx]6710247 Spain'!#REF!))=0</xm:f>
            <x14:dxf>
              <fill>
                <patternFill>
                  <bgColor rgb="FFFFFFCC"/>
                </patternFill>
              </fill>
            </x14:dxf>
          </x14:cfRule>
          <xm:sqref>D20:D22</xm:sqref>
        </x14:conditionalFormatting>
        <x14:conditionalFormatting xmlns:xm="http://schemas.microsoft.com/office/excel/2006/main">
          <x14:cfRule type="containsText" priority="1" operator="containsText" id="{B23D4DEE-CDA5-49A8-AC73-241A3CA34A23}">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76EADA02-8DE0-4B71-9C63-DD5B7ECCFDF1}">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tabColor rgb="FF00B050"/>
  </sheetPr>
  <dimension ref="A1:D22"/>
  <sheetViews>
    <sheetView zoomScale="85" zoomScaleNormal="85" workbookViewId="0">
      <selection activeCell="F27" sqref="F27"/>
    </sheetView>
  </sheetViews>
  <sheetFormatPr defaultRowHeight="15" x14ac:dyDescent="0.25"/>
  <cols>
    <col min="1" max="1" width="34.42578125" bestFit="1" customWidth="1"/>
    <col min="2" max="2" width="21.42578125"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207</v>
      </c>
      <c r="C5" s="56"/>
      <c r="D5" s="54"/>
    </row>
    <row r="6" spans="1:4" ht="15.75" x14ac:dyDescent="0.25">
      <c r="A6" s="57" t="s">
        <v>0</v>
      </c>
      <c r="B6" s="55" t="s">
        <v>195</v>
      </c>
      <c r="C6" s="56"/>
      <c r="D6" s="54"/>
    </row>
    <row r="7" spans="1:4" ht="15.75" x14ac:dyDescent="0.25">
      <c r="A7" s="57" t="s">
        <v>208</v>
      </c>
      <c r="B7" s="55">
        <v>6751778</v>
      </c>
      <c r="C7" s="56"/>
      <c r="D7" s="54"/>
    </row>
    <row r="8" spans="1:4" ht="15.75" x14ac:dyDescent="0.25">
      <c r="A8" s="57" t="s">
        <v>243</v>
      </c>
      <c r="B8" s="55" t="s">
        <v>157</v>
      </c>
      <c r="C8" s="56"/>
      <c r="D8" s="54"/>
    </row>
    <row r="9" spans="1:4" ht="15.75" x14ac:dyDescent="0.25">
      <c r="A9" s="57" t="s">
        <v>216</v>
      </c>
      <c r="B9" s="41" t="s">
        <v>163</v>
      </c>
      <c r="C9" s="56"/>
      <c r="D9" s="54"/>
    </row>
    <row r="10" spans="1:4" ht="15.75" x14ac:dyDescent="0.25">
      <c r="A10" s="57" t="s">
        <v>158</v>
      </c>
      <c r="B10" s="59">
        <v>11.5</v>
      </c>
      <c r="C10" s="56"/>
      <c r="D10" s="54"/>
    </row>
    <row r="11" spans="1:4" ht="31.5" x14ac:dyDescent="0.25">
      <c r="A11" s="57" t="s">
        <v>165</v>
      </c>
      <c r="B11" s="41" t="s">
        <v>221</v>
      </c>
      <c r="C11" s="56"/>
      <c r="D11" s="54"/>
    </row>
    <row r="12" spans="1:4" ht="31.5" x14ac:dyDescent="0.25">
      <c r="A12" s="57" t="s">
        <v>166</v>
      </c>
      <c r="B12" s="41" t="s">
        <v>222</v>
      </c>
      <c r="C12" s="56"/>
      <c r="D12" s="54"/>
    </row>
    <row r="13" spans="1:4" ht="31.5" x14ac:dyDescent="0.25">
      <c r="A13" s="57" t="s">
        <v>160</v>
      </c>
      <c r="B13" s="41">
        <v>20</v>
      </c>
      <c r="C13" s="56"/>
      <c r="D13" s="54"/>
    </row>
    <row r="14" spans="1:4" ht="15.75" x14ac:dyDescent="0.25">
      <c r="A14" s="57" t="s">
        <v>161</v>
      </c>
      <c r="B14" s="50">
        <v>1100</v>
      </c>
      <c r="C14" s="56"/>
      <c r="D14" s="54"/>
    </row>
    <row r="15" spans="1:4" ht="31.5" x14ac:dyDescent="0.25">
      <c r="A15" s="57" t="s">
        <v>211</v>
      </c>
      <c r="B15" s="41">
        <v>267</v>
      </c>
      <c r="C15" s="56"/>
      <c r="D15" s="54"/>
    </row>
    <row r="16" spans="1:4" ht="15.75" x14ac:dyDescent="0.25">
      <c r="A16" s="57" t="s">
        <v>212</v>
      </c>
      <c r="B16" s="41">
        <v>2</v>
      </c>
      <c r="C16" s="56"/>
      <c r="D16" s="54"/>
    </row>
    <row r="17" spans="1:4" ht="31.5" x14ac:dyDescent="0.25">
      <c r="A17" s="57" t="s">
        <v>209</v>
      </c>
      <c r="B17" s="41">
        <v>125</v>
      </c>
      <c r="C17" s="56"/>
      <c r="D17" s="54"/>
    </row>
    <row r="18" spans="1:4" ht="15.75" x14ac:dyDescent="0.25">
      <c r="A18" s="57" t="s">
        <v>210</v>
      </c>
      <c r="B18" s="41">
        <v>2</v>
      </c>
      <c r="C18" s="56"/>
      <c r="D18" s="54"/>
    </row>
    <row r="19" spans="1:4" ht="31.5" x14ac:dyDescent="0.25">
      <c r="A19" s="57" t="s">
        <v>162</v>
      </c>
      <c r="B19" s="41">
        <f>B15*B16</f>
        <v>534</v>
      </c>
      <c r="C19" s="56"/>
      <c r="D19" s="54"/>
    </row>
    <row r="20" spans="1:4" ht="15.75" x14ac:dyDescent="0.25">
      <c r="A20" s="57" t="s">
        <v>213</v>
      </c>
      <c r="B20" s="41">
        <v>22</v>
      </c>
      <c r="C20" s="56"/>
      <c r="D20" s="54"/>
    </row>
    <row r="21" spans="1:4" ht="15.75" x14ac:dyDescent="0.25">
      <c r="A21" s="57" t="s">
        <v>214</v>
      </c>
      <c r="B21" s="58">
        <v>2</v>
      </c>
      <c r="C21" s="56"/>
      <c r="D21" s="54"/>
    </row>
    <row r="22" spans="1:4" ht="15.75" x14ac:dyDescent="0.25">
      <c r="A22" s="57" t="s">
        <v>215</v>
      </c>
      <c r="B22" s="41">
        <v>35</v>
      </c>
      <c r="C22" s="56"/>
      <c r="D22"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BB5919D6-7FD5-4950-8BA9-8AAF47F55B49}">
            <xm:f>NOT(ISERROR(SEARCH(B6,C6)))</xm:f>
            <xm:f>B6</xm:f>
            <x14:dxf>
              <fill>
                <patternFill>
                  <bgColor rgb="FF00B050"/>
                </patternFill>
              </fill>
            </x14:dxf>
          </x14:cfRule>
          <xm:sqref>C6:C7 C9:C19</xm:sqref>
        </x14:conditionalFormatting>
        <x14:conditionalFormatting xmlns:xm="http://schemas.microsoft.com/office/excel/2006/main">
          <x14:cfRule type="containsBlanks" priority="7" id="{BF832B17-F88B-4FE5-AEF7-B426D40B1C33}">
            <xm:f>LEN(TRIM('\Users\a436681\Documents\00Dati\Global O&amp;M NCS\Gare\Giunti e terminali Global 2018 1+1\[Check list rev0.xlsx]6710247 Spain'!#REF!))=0</xm:f>
            <x14:dxf>
              <fill>
                <patternFill>
                  <bgColor rgb="FFFFFFCC"/>
                </patternFill>
              </fill>
            </x14:dxf>
          </x14:cfRule>
          <xm:sqref>D9:D17</xm:sqref>
        </x14:conditionalFormatting>
        <x14:conditionalFormatting xmlns:xm="http://schemas.microsoft.com/office/excel/2006/main">
          <x14:cfRule type="containsBlanks" priority="9" id="{666652C6-0F1D-4B7C-8D03-6D0AB05C6CD3}">
            <xm:f>LEN(TRIM('\Users\a436681\Documents\00Dati\Global O&amp;M NCS\Gare\Giunti e terminali Global 2018 1+1\[Check list rev0.xlsx]6710247 Spain'!#REF!))=0</xm:f>
            <x14:dxf>
              <fill>
                <patternFill>
                  <bgColor rgb="FFFFFFCC"/>
                </patternFill>
              </fill>
            </x14:dxf>
          </x14:cfRule>
          <xm:sqref>D18:D19 C2:C3 D2:D6</xm:sqref>
        </x14:conditionalFormatting>
        <x14:conditionalFormatting xmlns:xm="http://schemas.microsoft.com/office/excel/2006/main">
          <x14:cfRule type="containsText" priority="6" operator="containsText" id="{1AD984F8-61BD-4C47-A2D5-3CC94C141D02}">
            <xm:f>NOT(ISERROR(SEARCH(B4,C4)))</xm:f>
            <xm:f>B4</xm:f>
            <x14:dxf>
              <fill>
                <patternFill>
                  <bgColor rgb="FF00B050"/>
                </patternFill>
              </fill>
            </x14:dxf>
          </x14:cfRule>
          <xm:sqref>C4</xm:sqref>
        </x14:conditionalFormatting>
        <x14:conditionalFormatting xmlns:xm="http://schemas.microsoft.com/office/excel/2006/main">
          <x14:cfRule type="containsBlanks" priority="10" id="{2014B09C-CA3F-4FE4-AFCA-820240540C5A}">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F7755ECE-A017-43E5-B12D-D6A42182929F}">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24BF88F7-EC13-46EE-93F9-87ACAEE5B7E3}">
            <xm:f>NOT(ISERROR(SEARCH(B20,C20)))</xm:f>
            <xm:f>B20</xm:f>
            <x14:dxf>
              <fill>
                <patternFill>
                  <bgColor rgb="FF00B050"/>
                </patternFill>
              </fill>
            </x14:dxf>
          </x14:cfRule>
          <xm:sqref>C20:C22</xm:sqref>
        </x14:conditionalFormatting>
        <x14:conditionalFormatting xmlns:xm="http://schemas.microsoft.com/office/excel/2006/main">
          <x14:cfRule type="containsBlanks" priority="4" id="{4585151B-93B9-4037-AFAB-F598E858C395}">
            <xm:f>LEN(TRIM('\Users\a436681\Documents\00Dati\Global O&amp;M NCS\Gare\Giunti e terminali Global 2018 1+1\[Check list rev0.xlsx]6710247 Spain'!#REF!))=0</xm:f>
            <x14:dxf>
              <fill>
                <patternFill>
                  <bgColor rgb="FFFFFFCC"/>
                </patternFill>
              </fill>
            </x14:dxf>
          </x14:cfRule>
          <xm:sqref>D20:D22</xm:sqref>
        </x14:conditionalFormatting>
        <x14:conditionalFormatting xmlns:xm="http://schemas.microsoft.com/office/excel/2006/main">
          <x14:cfRule type="containsText" priority="1" operator="containsText" id="{FB1DC052-81A1-4550-82EC-8C03DD4A4070}">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64C4FAC9-6BE2-4625-A4A9-0AF09016F4DC}">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tabColor rgb="FF00B050"/>
  </sheetPr>
  <dimension ref="A1:D22"/>
  <sheetViews>
    <sheetView zoomScale="85" zoomScaleNormal="85" workbookViewId="0">
      <selection activeCell="F27" sqref="F27"/>
    </sheetView>
  </sheetViews>
  <sheetFormatPr defaultRowHeight="15" x14ac:dyDescent="0.25"/>
  <cols>
    <col min="1" max="1" width="34.42578125" bestFit="1" customWidth="1"/>
    <col min="2" max="2" width="21.42578125" style="50" bestFit="1" customWidth="1"/>
    <col min="3" max="3" width="21.140625" customWidth="1"/>
    <col min="4" max="4" width="30" customWidth="1"/>
    <col min="7" max="7" width="40" bestFit="1"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207</v>
      </c>
      <c r="C5" s="56"/>
      <c r="D5" s="54"/>
    </row>
    <row r="6" spans="1:4" ht="15.75" x14ac:dyDescent="0.25">
      <c r="A6" s="57" t="s">
        <v>0</v>
      </c>
      <c r="B6" s="55" t="s">
        <v>197</v>
      </c>
      <c r="C6" s="56"/>
      <c r="D6" s="54"/>
    </row>
    <row r="7" spans="1:4" ht="15.75" x14ac:dyDescent="0.25">
      <c r="A7" s="57" t="s">
        <v>208</v>
      </c>
      <c r="B7" s="55">
        <v>6751779</v>
      </c>
      <c r="C7" s="56"/>
      <c r="D7" s="54"/>
    </row>
    <row r="8" spans="1:4" ht="15.75" x14ac:dyDescent="0.25">
      <c r="A8" s="57" t="s">
        <v>243</v>
      </c>
      <c r="B8" s="55" t="s">
        <v>157</v>
      </c>
      <c r="C8" s="56"/>
      <c r="D8" s="54"/>
    </row>
    <row r="9" spans="1:4" ht="15.75" x14ac:dyDescent="0.25">
      <c r="A9" s="57" t="s">
        <v>216</v>
      </c>
      <c r="B9" s="41" t="s">
        <v>163</v>
      </c>
      <c r="C9" s="56"/>
      <c r="D9" s="54"/>
    </row>
    <row r="10" spans="1:4" ht="15.75" x14ac:dyDescent="0.25">
      <c r="A10" s="57" t="s">
        <v>158</v>
      </c>
      <c r="B10" s="50">
        <v>15</v>
      </c>
      <c r="C10" s="56"/>
      <c r="D10" s="54"/>
    </row>
    <row r="11" spans="1:4" ht="31.5" x14ac:dyDescent="0.25">
      <c r="A11" s="57" t="s">
        <v>165</v>
      </c>
      <c r="B11" s="41" t="s">
        <v>221</v>
      </c>
      <c r="C11" s="56"/>
      <c r="D11" s="54"/>
    </row>
    <row r="12" spans="1:4" ht="31.5" x14ac:dyDescent="0.25">
      <c r="A12" s="57" t="s">
        <v>166</v>
      </c>
      <c r="B12" s="41" t="s">
        <v>218</v>
      </c>
      <c r="C12" s="56"/>
      <c r="D12" s="54"/>
    </row>
    <row r="13" spans="1:4" ht="31.5" x14ac:dyDescent="0.25">
      <c r="A13" s="57" t="s">
        <v>160</v>
      </c>
      <c r="B13" s="41">
        <v>20</v>
      </c>
      <c r="C13" s="56"/>
      <c r="D13" s="54"/>
    </row>
    <row r="14" spans="1:4" ht="15.75" x14ac:dyDescent="0.25">
      <c r="A14" s="57" t="s">
        <v>161</v>
      </c>
      <c r="B14" s="50">
        <v>2000</v>
      </c>
      <c r="C14" s="56"/>
      <c r="D14" s="54"/>
    </row>
    <row r="15" spans="1:4" ht="31.5" x14ac:dyDescent="0.25">
      <c r="A15" s="57" t="s">
        <v>211</v>
      </c>
      <c r="B15" s="41">
        <v>650</v>
      </c>
      <c r="C15" s="56"/>
      <c r="D15" s="54"/>
    </row>
    <row r="16" spans="1:4" ht="15.75" x14ac:dyDescent="0.25">
      <c r="A16" s="57" t="s">
        <v>212</v>
      </c>
      <c r="B16" s="41">
        <v>2</v>
      </c>
      <c r="C16" s="56"/>
      <c r="D16" s="54"/>
    </row>
    <row r="17" spans="1:4" ht="31.5" x14ac:dyDescent="0.25">
      <c r="A17" s="57" t="s">
        <v>209</v>
      </c>
      <c r="B17" s="41">
        <v>240</v>
      </c>
      <c r="C17" s="56"/>
      <c r="D17" s="54"/>
    </row>
    <row r="18" spans="1:4" ht="15.75" x14ac:dyDescent="0.25">
      <c r="A18" s="57" t="s">
        <v>210</v>
      </c>
      <c r="B18" s="41">
        <v>2</v>
      </c>
      <c r="C18" s="56"/>
      <c r="D18" s="54"/>
    </row>
    <row r="19" spans="1:4" ht="31.5" x14ac:dyDescent="0.25">
      <c r="A19" s="57" t="s">
        <v>162</v>
      </c>
      <c r="B19" s="41">
        <f>B15*B16</f>
        <v>1300</v>
      </c>
      <c r="C19" s="56"/>
      <c r="D19" s="54"/>
    </row>
    <row r="20" spans="1:4" ht="15.75" x14ac:dyDescent="0.25">
      <c r="A20" s="57" t="s">
        <v>213</v>
      </c>
      <c r="B20" s="41">
        <v>22</v>
      </c>
      <c r="C20" s="56"/>
      <c r="D20" s="54"/>
    </row>
    <row r="21" spans="1:4" ht="15.75" x14ac:dyDescent="0.25">
      <c r="A21" s="57" t="s">
        <v>214</v>
      </c>
      <c r="B21" s="58">
        <v>2.5</v>
      </c>
      <c r="C21" s="56"/>
      <c r="D21" s="54"/>
    </row>
    <row r="22" spans="1:4" ht="15.75" x14ac:dyDescent="0.25">
      <c r="A22" s="57" t="s">
        <v>215</v>
      </c>
      <c r="B22" s="41">
        <v>35</v>
      </c>
      <c r="C22" s="56"/>
      <c r="D22"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id="{E5BC31E8-3454-4594-A0D2-C896C3AECF6E}">
            <xm:f>NOT(ISERROR(SEARCH(B6,C6)))</xm:f>
            <xm:f>B6</xm:f>
            <x14:dxf>
              <fill>
                <patternFill>
                  <bgColor rgb="FF00B050"/>
                </patternFill>
              </fill>
            </x14:dxf>
          </x14:cfRule>
          <xm:sqref>C6:C7 C9:C19</xm:sqref>
        </x14:conditionalFormatting>
        <x14:conditionalFormatting xmlns:xm="http://schemas.microsoft.com/office/excel/2006/main">
          <x14:cfRule type="containsBlanks" priority="7" id="{ECC1B1D7-E599-429F-8C09-7DD4E094FDE5}">
            <xm:f>LEN(TRIM('\Users\a436681\Documents\00Dati\Global O&amp;M NCS\Gare\Giunti e terminali Global 2018 1+1\[Check list rev0.xlsx]6710247 Spain'!#REF!))=0</xm:f>
            <x14:dxf>
              <fill>
                <patternFill>
                  <bgColor rgb="FFFFFFCC"/>
                </patternFill>
              </fill>
            </x14:dxf>
          </x14:cfRule>
          <xm:sqref>D9:D17</xm:sqref>
        </x14:conditionalFormatting>
        <x14:conditionalFormatting xmlns:xm="http://schemas.microsoft.com/office/excel/2006/main">
          <x14:cfRule type="containsBlanks" priority="9" id="{608BF464-E98C-47FB-87A9-14AF18F19C23}">
            <xm:f>LEN(TRIM('\Users\a436681\Documents\00Dati\Global O&amp;M NCS\Gare\Giunti e terminali Global 2018 1+1\[Check list rev0.xlsx]6710247 Spain'!#REF!))=0</xm:f>
            <x14:dxf>
              <fill>
                <patternFill>
                  <bgColor rgb="FFFFFFCC"/>
                </patternFill>
              </fill>
            </x14:dxf>
          </x14:cfRule>
          <xm:sqref>D18:D19 C2:C3 D2:D6</xm:sqref>
        </x14:conditionalFormatting>
        <x14:conditionalFormatting xmlns:xm="http://schemas.microsoft.com/office/excel/2006/main">
          <x14:cfRule type="containsText" priority="6" operator="containsText" id="{DD12C85C-610F-45A0-8BFC-FE198BBAC092}">
            <xm:f>NOT(ISERROR(SEARCH(B4,C4)))</xm:f>
            <xm:f>B4</xm:f>
            <x14:dxf>
              <fill>
                <patternFill>
                  <bgColor rgb="FF00B050"/>
                </patternFill>
              </fill>
            </x14:dxf>
          </x14:cfRule>
          <xm:sqref>C4</xm:sqref>
        </x14:conditionalFormatting>
        <x14:conditionalFormatting xmlns:xm="http://schemas.microsoft.com/office/excel/2006/main">
          <x14:cfRule type="containsBlanks" priority="10" id="{ECC3B4C9-60F5-4E23-B507-468569030BAD}">
            <xm:f>LEN(TRIM('\Users\a436681\Documents\00Dati\Global O&amp;M NCS\Gare\Giunti e terminali Global 2018 1+1\[Check list rev0.xlsx]6710247 Spain'!#REF!))=0</xm:f>
            <x14:dxf>
              <fill>
                <patternFill>
                  <bgColor rgb="FFFFFFCC"/>
                </patternFill>
              </fill>
            </x14:dxf>
          </x14:cfRule>
          <xm:sqref>D7</xm:sqref>
        </x14:conditionalFormatting>
        <x14:conditionalFormatting xmlns:xm="http://schemas.microsoft.com/office/excel/2006/main">
          <x14:cfRule type="containsText" priority="5" operator="containsText" id="{F6963AE8-1069-4855-95DE-D16C55DE6A84}">
            <xm:f>NOT(ISERROR(SEARCH(B5,C5)))</xm:f>
            <xm:f>B5</xm:f>
            <x14:dxf>
              <fill>
                <patternFill>
                  <bgColor rgb="FF00B050"/>
                </patternFill>
              </fill>
            </x14:dxf>
          </x14:cfRule>
          <xm:sqref>C5</xm:sqref>
        </x14:conditionalFormatting>
        <x14:conditionalFormatting xmlns:xm="http://schemas.microsoft.com/office/excel/2006/main">
          <x14:cfRule type="containsText" priority="3" operator="containsText" id="{E5CDC156-678A-4C00-8FFF-A0CF3D99BF4C}">
            <xm:f>NOT(ISERROR(SEARCH(B20,C20)))</xm:f>
            <xm:f>B20</xm:f>
            <x14:dxf>
              <fill>
                <patternFill>
                  <bgColor rgb="FF00B050"/>
                </patternFill>
              </fill>
            </x14:dxf>
          </x14:cfRule>
          <xm:sqref>C20:C22</xm:sqref>
        </x14:conditionalFormatting>
        <x14:conditionalFormatting xmlns:xm="http://schemas.microsoft.com/office/excel/2006/main">
          <x14:cfRule type="containsBlanks" priority="4" id="{1F968463-EB51-441C-832D-711A2A6A5146}">
            <xm:f>LEN(TRIM('\Users\a436681\Documents\00Dati\Global O&amp;M NCS\Gare\Giunti e terminali Global 2018 1+1\[Check list rev0.xlsx]6710247 Spain'!#REF!))=0</xm:f>
            <x14:dxf>
              <fill>
                <patternFill>
                  <bgColor rgb="FFFFFFCC"/>
                </patternFill>
              </fill>
            </x14:dxf>
          </x14:cfRule>
          <xm:sqref>D20:D22</xm:sqref>
        </x14:conditionalFormatting>
        <x14:conditionalFormatting xmlns:xm="http://schemas.microsoft.com/office/excel/2006/main">
          <x14:cfRule type="containsText" priority="1" operator="containsText" id="{C4CBC8AA-CDB8-4042-949B-FF5E3B9F4005}">
            <xm:f>NOT(ISERROR(SEARCH('6756424 Peru'!B8,'6756424 Peru'!C8)))</xm:f>
            <xm:f>'6756424 Peru'!B8</xm:f>
            <x14:dxf>
              <fill>
                <patternFill>
                  <bgColor rgb="FF00B050"/>
                </patternFill>
              </fill>
            </x14:dxf>
          </x14:cfRule>
          <xm:sqref>C8</xm:sqref>
        </x14:conditionalFormatting>
        <x14:conditionalFormatting xmlns:xm="http://schemas.microsoft.com/office/excel/2006/main">
          <x14:cfRule type="containsBlanks" priority="2" id="{DAC6F47C-5415-443B-9E32-1FB36CAD0CA3}">
            <xm:f>LEN(TRIM('\Users\a436681\Documents\00Dati\Global O&amp;M NCS\Gare\Giunti e terminali Global 2018 1+1\[Check list rev0.xlsx]6710247 Spain'!#REF!))=0</xm:f>
            <x14:dxf>
              <fill>
                <patternFill>
                  <bgColor rgb="FFFFFFCC"/>
                </patternFill>
              </fill>
            </x14:dxf>
          </x14:cfRule>
          <xm:sqref>D8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tabColor rgb="FFFFC000"/>
  </sheetPr>
  <dimension ref="A1:D20"/>
  <sheetViews>
    <sheetView zoomScale="85" zoomScaleNormal="85" workbookViewId="0">
      <selection activeCell="D22" sqref="D22"/>
    </sheetView>
  </sheetViews>
  <sheetFormatPr defaultRowHeight="15" x14ac:dyDescent="0.25"/>
  <cols>
    <col min="1" max="1" width="47" customWidth="1"/>
    <col min="2" max="2" width="22" style="50" bestFit="1" customWidth="1"/>
    <col min="3" max="3" width="21.140625" customWidth="1"/>
    <col min="4" max="4" width="30" customWidth="1"/>
  </cols>
  <sheetData>
    <row r="1" spans="1:4" ht="34.5" x14ac:dyDescent="0.25">
      <c r="A1" s="52" t="s">
        <v>198</v>
      </c>
      <c r="B1" s="52" t="s">
        <v>199</v>
      </c>
      <c r="C1" s="52" t="s">
        <v>200</v>
      </c>
      <c r="D1" s="52" t="s">
        <v>201</v>
      </c>
    </row>
    <row r="2" spans="1:4" ht="17.25" x14ac:dyDescent="0.25">
      <c r="A2" s="52" t="s">
        <v>202</v>
      </c>
      <c r="B2" s="53" t="s">
        <v>167</v>
      </c>
      <c r="C2" s="54"/>
      <c r="D2" s="54"/>
    </row>
    <row r="3" spans="1:4" ht="17.25" x14ac:dyDescent="0.25">
      <c r="A3" s="52" t="s">
        <v>203</v>
      </c>
      <c r="B3" s="53" t="s">
        <v>167</v>
      </c>
      <c r="C3" s="54"/>
      <c r="D3" s="54"/>
    </row>
    <row r="4" spans="1:4" ht="17.25" x14ac:dyDescent="0.25">
      <c r="A4" s="52" t="s">
        <v>204</v>
      </c>
      <c r="B4" s="55" t="s">
        <v>205</v>
      </c>
      <c r="C4" s="56"/>
      <c r="D4" s="54"/>
    </row>
    <row r="5" spans="1:4" ht="15.75" x14ac:dyDescent="0.25">
      <c r="A5" s="57" t="s">
        <v>206</v>
      </c>
      <c r="B5" s="55" t="s">
        <v>238</v>
      </c>
      <c r="C5" s="56"/>
      <c r="D5" s="54"/>
    </row>
    <row r="6" spans="1:4" ht="15.75" x14ac:dyDescent="0.25">
      <c r="A6" s="57" t="s">
        <v>0</v>
      </c>
      <c r="B6" s="55" t="s">
        <v>191</v>
      </c>
      <c r="C6" s="56"/>
      <c r="D6" s="54"/>
    </row>
    <row r="7" spans="1:4" ht="15.75" x14ac:dyDescent="0.25">
      <c r="A7" s="57" t="s">
        <v>208</v>
      </c>
      <c r="B7" s="55">
        <v>6756424</v>
      </c>
      <c r="C7" s="56"/>
      <c r="D7" s="54"/>
    </row>
    <row r="8" spans="1:4" ht="15.75" x14ac:dyDescent="0.25">
      <c r="A8" s="57" t="s">
        <v>243</v>
      </c>
      <c r="B8" s="55" t="s">
        <v>156</v>
      </c>
      <c r="C8" s="56"/>
      <c r="D8" s="54"/>
    </row>
    <row r="9" spans="1:4" ht="15.75" x14ac:dyDescent="0.25">
      <c r="A9" s="57" t="s">
        <v>216</v>
      </c>
      <c r="B9" s="41" t="s">
        <v>154</v>
      </c>
      <c r="C9" s="56"/>
      <c r="D9" s="54"/>
    </row>
    <row r="10" spans="1:4" ht="15.75" x14ac:dyDescent="0.25">
      <c r="A10" s="57" t="s">
        <v>158</v>
      </c>
      <c r="B10" s="41">
        <v>11</v>
      </c>
      <c r="C10" s="56"/>
      <c r="D10" s="54"/>
    </row>
    <row r="11" spans="1:4" ht="15.75" x14ac:dyDescent="0.25">
      <c r="A11" s="57" t="s">
        <v>159</v>
      </c>
      <c r="B11" t="s">
        <v>239</v>
      </c>
      <c r="C11" s="56"/>
      <c r="D11" s="54"/>
    </row>
    <row r="12" spans="1:4" ht="15.75" x14ac:dyDescent="0.25">
      <c r="A12" s="57" t="s">
        <v>240</v>
      </c>
      <c r="B12" s="41">
        <v>150</v>
      </c>
      <c r="C12" s="56"/>
      <c r="D12" s="54"/>
    </row>
    <row r="13" spans="1:4" ht="15.75" x14ac:dyDescent="0.25">
      <c r="A13" s="57" t="s">
        <v>241</v>
      </c>
      <c r="B13" s="41">
        <v>315</v>
      </c>
      <c r="C13" s="56"/>
      <c r="D13" s="54"/>
    </row>
    <row r="14" spans="1:4" ht="15.75" x14ac:dyDescent="0.25">
      <c r="A14" s="57" t="s">
        <v>242</v>
      </c>
      <c r="B14" s="41">
        <v>15</v>
      </c>
      <c r="C14" s="56"/>
      <c r="D14" s="54"/>
    </row>
    <row r="15" spans="1:4" ht="31.5" x14ac:dyDescent="0.25">
      <c r="A15" s="57" t="s">
        <v>160</v>
      </c>
      <c r="B15" s="41">
        <v>20</v>
      </c>
      <c r="C15" s="56"/>
      <c r="D15" s="54"/>
    </row>
    <row r="16" spans="1:4" ht="15.75" x14ac:dyDescent="0.25">
      <c r="A16" s="57" t="s">
        <v>161</v>
      </c>
      <c r="B16" s="60" t="s">
        <v>167</v>
      </c>
      <c r="C16" s="56"/>
      <c r="D16" s="54"/>
    </row>
    <row r="17" spans="1:4" ht="31.5" x14ac:dyDescent="0.25">
      <c r="A17" s="57" t="s">
        <v>211</v>
      </c>
      <c r="B17" s="41">
        <v>200</v>
      </c>
      <c r="C17" s="56"/>
      <c r="D17" s="54"/>
    </row>
    <row r="18" spans="1:4" ht="15.75" x14ac:dyDescent="0.25">
      <c r="A18" s="57" t="s">
        <v>212</v>
      </c>
      <c r="B18" s="41">
        <v>2</v>
      </c>
      <c r="C18" s="56"/>
      <c r="D18" s="54"/>
    </row>
    <row r="19" spans="1:4" ht="31.5" x14ac:dyDescent="0.25">
      <c r="A19" s="57" t="s">
        <v>162</v>
      </c>
      <c r="B19" s="41">
        <f>B17*B18</f>
        <v>400</v>
      </c>
      <c r="C19" s="56"/>
      <c r="D19" s="54"/>
    </row>
    <row r="20" spans="1:4" ht="15.75" x14ac:dyDescent="0.25">
      <c r="A20" s="57" t="s">
        <v>215</v>
      </c>
      <c r="B20" s="41">
        <v>35</v>
      </c>
      <c r="C20" s="56"/>
      <c r="D20" s="54"/>
    </row>
  </sheetData>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6" operator="containsText" id="{5BDD707D-987E-40E9-8672-72BD231EE082}">
            <xm:f>NOT(ISERROR(SEARCH(B6,C6)))</xm:f>
            <xm:f>B6</xm:f>
            <x14:dxf>
              <fill>
                <patternFill>
                  <bgColor rgb="FF00B050"/>
                </patternFill>
              </fill>
            </x14:dxf>
          </x14:cfRule>
          <xm:sqref>C6:C20</xm:sqref>
        </x14:conditionalFormatting>
        <x14:conditionalFormatting xmlns:xm="http://schemas.microsoft.com/office/excel/2006/main">
          <x14:cfRule type="containsBlanks" priority="5" id="{BA742695-0FD1-4D31-89D1-15E1A79A564B}">
            <xm:f>LEN(TRIM('\Users\a436681\Documents\00Dati\Global O&amp;M NCS\Gare\Giunti e terminali Global 2018 1+1\[Check list rev0.xlsx]6710247 Spain'!#REF!))=0</xm:f>
            <x14:dxf>
              <fill>
                <patternFill>
                  <bgColor rgb="FFFFFFCC"/>
                </patternFill>
              </fill>
            </x14:dxf>
          </x14:cfRule>
          <xm:sqref>D9:D18</xm:sqref>
        </x14:conditionalFormatting>
        <x14:conditionalFormatting xmlns:xm="http://schemas.microsoft.com/office/excel/2006/main">
          <x14:cfRule type="containsBlanks" priority="7" id="{F4AF2889-BD3D-40F7-B641-509F4535E6A5}">
            <xm:f>LEN(TRIM('\Users\a436681\Documents\00Dati\Global O&amp;M NCS\Gare\Giunti e terminali Global 2018 1+1\[Check list rev0.xlsx]6710247 Spain'!#REF!))=0</xm:f>
            <x14:dxf>
              <fill>
                <patternFill>
                  <bgColor rgb="FFFFFFCC"/>
                </patternFill>
              </fill>
            </x14:dxf>
          </x14:cfRule>
          <xm:sqref>C2:C3 D2:D6 D19:D20</xm:sqref>
        </x14:conditionalFormatting>
        <x14:conditionalFormatting xmlns:xm="http://schemas.microsoft.com/office/excel/2006/main">
          <x14:cfRule type="containsText" priority="4" operator="containsText" id="{A076C905-EB3D-41B0-9031-D68AC101FCDB}">
            <xm:f>NOT(ISERROR(SEARCH(B4,C4)))</xm:f>
            <xm:f>B4</xm:f>
            <x14:dxf>
              <fill>
                <patternFill>
                  <bgColor rgb="FF00B050"/>
                </patternFill>
              </fill>
            </x14:dxf>
          </x14:cfRule>
          <xm:sqref>C4</xm:sqref>
        </x14:conditionalFormatting>
        <x14:conditionalFormatting xmlns:xm="http://schemas.microsoft.com/office/excel/2006/main">
          <x14:cfRule type="containsBlanks" priority="8" id="{C56EC80E-A7EA-47BE-B7CE-2C6A7E00D3F8}">
            <xm:f>LEN(TRIM('\Users\a436681\Documents\00Dati\Global O&amp;M NCS\Gare\Giunti e terminali Global 2018 1+1\[Check list rev0.xlsx]6710247 Spain'!#REF!))=0</xm:f>
            <x14:dxf>
              <fill>
                <patternFill>
                  <bgColor rgb="FFFFFFCC"/>
                </patternFill>
              </fill>
            </x14:dxf>
          </x14:cfRule>
          <xm:sqref>D7:D8</xm:sqref>
        </x14:conditionalFormatting>
        <x14:conditionalFormatting xmlns:xm="http://schemas.microsoft.com/office/excel/2006/main">
          <x14:cfRule type="containsText" priority="3" operator="containsText" id="{CC7B2151-F14A-4939-8C77-70235E1F23D4}">
            <xm:f>NOT(ISERROR(SEARCH(B5,C5)))</xm:f>
            <xm:f>B5</xm:f>
            <x14:dxf>
              <fill>
                <patternFill>
                  <bgColor rgb="FF00B050"/>
                </patternFill>
              </fill>
            </x14:dxf>
          </x14:cfRule>
          <xm:sqref>C5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6770686 Brazil</vt:lpstr>
      <vt:lpstr>6770703 Brazil</vt:lpstr>
      <vt:lpstr>6770699 Brazil</vt:lpstr>
      <vt:lpstr>6770709 Brazil</vt:lpstr>
      <vt:lpstr>4612613 Chile</vt:lpstr>
      <vt:lpstr>6751776 Chile</vt:lpstr>
      <vt:lpstr>6751778 Chile</vt:lpstr>
      <vt:lpstr>6751779 Chile</vt:lpstr>
      <vt:lpstr>6756424 Peru</vt:lpstr>
      <vt:lpstr>6756425 Peru</vt:lpstr>
      <vt:lpstr>6756426 Peru</vt:lpstr>
      <vt:lpstr>6785152 Peru</vt:lpstr>
      <vt:lpstr>6785153 Peru</vt:lpstr>
      <vt:lpstr>6762448 Colombia</vt:lpstr>
      <vt:lpstr>6762449 Colombia</vt:lpstr>
      <vt:lpstr>6762450 Colombia</vt:lpstr>
      <vt:lpstr>6762451 Colombia</vt:lpstr>
      <vt:lpstr>6762452 Colombia</vt:lpstr>
      <vt:lpstr>6762453 Colombia</vt:lpstr>
      <vt:lpstr>6762454 Colombia</vt:lpstr>
      <vt:lpstr>6762457 Colombia</vt:lpstr>
      <vt:lpstr>6762458 Colombia</vt:lpstr>
      <vt:lpstr>6762464 Colombia</vt:lpstr>
      <vt:lpstr>6762467 Colombia</vt:lpstr>
      <vt:lpstr>endesa</vt:lpstr>
      <vt:lpstr>enel</vt:lpstr>
      <vt:lpstr>latam</vt:lpstr>
      <vt:lpstr>Hoja5</vt:lpstr>
    </vt:vector>
  </TitlesOfParts>
  <Company>Endesa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pe07536876</dc:creator>
  <cp:lastModifiedBy>Cammalleri Nicola (GI&amp;N NT)</cp:lastModifiedBy>
  <cp:lastPrinted>2015-12-04T10:32:54Z</cp:lastPrinted>
  <dcterms:created xsi:type="dcterms:W3CDTF">2014-04-22T13:43:02Z</dcterms:created>
  <dcterms:modified xsi:type="dcterms:W3CDTF">2018-09-25T01:09:28Z</dcterms:modified>
</cp:coreProperties>
</file>